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0338\Desktop\2022년도 감축설비 지원사업\5. 공고\공고문 최최종_220204\"/>
    </mc:Choice>
  </mc:AlternateContent>
  <bookViews>
    <workbookView xWindow="0" yWindow="0" windowWidth="19410" windowHeight="11775" tabRatio="685"/>
  </bookViews>
  <sheets>
    <sheet name="①구성 및 소개" sheetId="1" r:id="rId1"/>
    <sheet name="②공정가스 설비_온실가스 사용시설" sheetId="7" r:id="rId2"/>
    <sheet name="③공정가스 설비_전자사업" sheetId="3" r:id="rId3"/>
    <sheet name="매개변수" sheetId="11" r:id="rId4"/>
    <sheet name="참고1. 배출계수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8" i="3" l="1"/>
  <c r="T38" i="3" s="1"/>
  <c r="O37" i="3"/>
  <c r="T37" i="3" s="1"/>
  <c r="O36" i="3"/>
  <c r="T36" i="3" s="1"/>
  <c r="M38" i="3"/>
  <c r="S38" i="3" s="1"/>
  <c r="M37" i="3"/>
  <c r="S37" i="3" s="1"/>
  <c r="K38" i="3"/>
  <c r="R38" i="3" s="1"/>
  <c r="K37" i="3"/>
  <c r="R37" i="3" s="1"/>
  <c r="M36" i="3"/>
  <c r="S36" i="3" s="1"/>
  <c r="K36" i="3"/>
  <c r="R36" i="3" s="1"/>
  <c r="G38" i="3"/>
  <c r="Q38" i="3" s="1"/>
  <c r="U38" i="3" s="1"/>
  <c r="G37" i="3"/>
  <c r="Q37" i="3" s="1"/>
  <c r="U37" i="3" s="1"/>
  <c r="G36" i="3"/>
  <c r="Q36" i="3" s="1"/>
  <c r="U36" i="3" s="1"/>
  <c r="P35" i="3"/>
  <c r="N35" i="3"/>
  <c r="L35" i="3"/>
  <c r="E12" i="7"/>
  <c r="O30" i="3" l="1"/>
  <c r="T30" i="3" s="1"/>
  <c r="M30" i="3"/>
  <c r="K30" i="3"/>
  <c r="O29" i="3"/>
  <c r="T29" i="3" s="1"/>
  <c r="M29" i="3"/>
  <c r="K29" i="3"/>
  <c r="O28" i="3"/>
  <c r="T28" i="3" s="1"/>
  <c r="P27" i="3"/>
  <c r="M28" i="3"/>
  <c r="K28" i="3"/>
  <c r="G30" i="3" l="1"/>
  <c r="Q30" i="3" s="1"/>
  <c r="G29" i="3"/>
  <c r="Q29" i="3" s="1"/>
  <c r="G28" i="3"/>
  <c r="Q28" i="3" s="1"/>
  <c r="Q22" i="3"/>
  <c r="W22" i="3" s="1"/>
  <c r="Q21" i="3"/>
  <c r="W21" i="3" s="1"/>
  <c r="Q20" i="3"/>
  <c r="W20" i="3" s="1"/>
  <c r="S30" i="3"/>
  <c r="R30" i="3"/>
  <c r="S29" i="3"/>
  <c r="R29" i="3"/>
  <c r="S28" i="3"/>
  <c r="R28" i="3"/>
  <c r="O22" i="3"/>
  <c r="V22" i="3" s="1"/>
  <c r="M22" i="3"/>
  <c r="U22" i="3" s="1"/>
  <c r="K22" i="3"/>
  <c r="T22" i="3" s="1"/>
  <c r="O21" i="3"/>
  <c r="V21" i="3" s="1"/>
  <c r="M21" i="3"/>
  <c r="K21" i="3"/>
  <c r="T21" i="3" s="1"/>
  <c r="O20" i="3"/>
  <c r="V20" i="3" s="1"/>
  <c r="M20" i="3"/>
  <c r="U20" i="3" s="1"/>
  <c r="K20" i="3"/>
  <c r="T20" i="3" s="1"/>
  <c r="N27" i="3"/>
  <c r="L27" i="3"/>
  <c r="U21" i="3"/>
  <c r="S21" i="3"/>
  <c r="S20" i="3"/>
  <c r="R19" i="3"/>
  <c r="P19" i="3"/>
  <c r="N19" i="3"/>
  <c r="L19" i="3"/>
  <c r="G22" i="3"/>
  <c r="S22" i="3" s="1"/>
  <c r="G21" i="3"/>
  <c r="G20" i="3"/>
  <c r="G14" i="3"/>
  <c r="H14" i="3" s="1"/>
  <c r="I14" i="3" s="1"/>
  <c r="G13" i="3"/>
  <c r="H13" i="3" s="1"/>
  <c r="I13" i="3" s="1"/>
  <c r="G12" i="3"/>
  <c r="H12" i="3" s="1"/>
  <c r="I12" i="3" s="1"/>
  <c r="H12" i="7"/>
  <c r="H19" i="7" s="1"/>
  <c r="G12" i="7"/>
  <c r="D12" i="7"/>
  <c r="U28" i="3" l="1"/>
  <c r="U29" i="3"/>
  <c r="U30" i="3"/>
  <c r="E19" i="7"/>
  <c r="X21" i="3"/>
  <c r="X22" i="3"/>
  <c r="X20" i="3"/>
  <c r="J46" i="11" l="1"/>
  <c r="I46" i="11"/>
  <c r="AB24" i="11"/>
  <c r="AB23" i="11"/>
  <c r="AA19" i="11"/>
  <c r="Z19" i="11"/>
  <c r="AA18" i="11"/>
  <c r="Z18" i="11"/>
  <c r="AA17" i="11"/>
  <c r="Z17" i="11"/>
  <c r="H8" i="4" l="1"/>
  <c r="L19" i="7" l="1"/>
</calcChain>
</file>

<file path=xl/sharedStrings.xml><?xml version="1.0" encoding="utf-8"?>
<sst xmlns="http://schemas.openxmlformats.org/spreadsheetml/2006/main" count="790" uniqueCount="451">
  <si>
    <t>작성 안내</t>
    <phoneticPr fontId="3" type="noConversion"/>
  </si>
  <si>
    <t>가. 개발목적</t>
    <phoneticPr fontId="3" type="noConversion"/>
  </si>
  <si>
    <t xml:space="preserve">  - 본 Tool에 의해 산출된 감축량은 온실가스•에너지 감축설비 지원사업 신청 시 활용할 수 있음</t>
    <phoneticPr fontId="3" type="noConversion"/>
  </si>
  <si>
    <t xml:space="preserve">  - 본 Tool은 산업발전부문 『배출권거래제 참여기업 온실가스•에너지 감축설비 지원사업』의 에너지 절감량 및 온실가스
    감축효과 산출을 위해 개발됨</t>
    <phoneticPr fontId="3" type="noConversion"/>
  </si>
  <si>
    <t>감축설비 종류</t>
    <phoneticPr fontId="3" type="noConversion"/>
  </si>
  <si>
    <t>작성 시트</t>
    <phoneticPr fontId="3" type="noConversion"/>
  </si>
  <si>
    <t>작성 Tip</t>
    <phoneticPr fontId="3" type="noConversion"/>
  </si>
  <si>
    <t>나. 작성방법</t>
    <phoneticPr fontId="3" type="noConversion"/>
  </si>
  <si>
    <t>다. 제출방법</t>
    <phoneticPr fontId="3" type="noConversion"/>
  </si>
  <si>
    <t>업체명(사업장명)</t>
    <phoneticPr fontId="2" type="noConversion"/>
  </si>
  <si>
    <t>감축설비명</t>
    <phoneticPr fontId="2" type="noConversion"/>
  </si>
  <si>
    <t>총 사업비</t>
    <phoneticPr fontId="2" type="noConversion"/>
  </si>
  <si>
    <t>직접입력 항목</t>
    <phoneticPr fontId="2" type="noConversion"/>
  </si>
  <si>
    <t>선택입력 항목</t>
    <phoneticPr fontId="2" type="noConversion"/>
  </si>
  <si>
    <t>참고1. 배출계수</t>
    <phoneticPr fontId="13" type="noConversion"/>
  </si>
  <si>
    <t>사용연료</t>
    <phoneticPr fontId="13" type="noConversion"/>
  </si>
  <si>
    <t>연료 사용량</t>
    <phoneticPr fontId="13" type="noConversion"/>
  </si>
  <si>
    <t>단위</t>
    <phoneticPr fontId="13" type="noConversion"/>
  </si>
  <si>
    <t>순발열량</t>
    <phoneticPr fontId="13" type="noConversion"/>
  </si>
  <si>
    <t>단위</t>
    <phoneticPr fontId="13" type="noConversion"/>
  </si>
  <si>
    <t>산화계수</t>
    <phoneticPr fontId="13" type="noConversion"/>
  </si>
  <si>
    <t>CO2(ton)</t>
    <phoneticPr fontId="13" type="noConversion"/>
  </si>
  <si>
    <t>CH4(ton)</t>
    <phoneticPr fontId="13" type="noConversion"/>
  </si>
  <si>
    <t>N2O(ton)</t>
    <phoneticPr fontId="13" type="noConversion"/>
  </si>
  <si>
    <t>총발열량</t>
    <phoneticPr fontId="13" type="noConversion"/>
  </si>
  <si>
    <t>단위</t>
    <phoneticPr fontId="13" type="noConversion"/>
  </si>
  <si>
    <t>석유환산톤(toe)</t>
    <phoneticPr fontId="13" type="noConversion"/>
  </si>
  <si>
    <t>국가시스템 입력</t>
    <phoneticPr fontId="2" type="noConversion"/>
  </si>
  <si>
    <t>단위</t>
    <phoneticPr fontId="2" type="noConversion"/>
  </si>
  <si>
    <t>감축설비 목록</t>
    <phoneticPr fontId="2" type="noConversion"/>
  </si>
  <si>
    <t>원유</t>
  </si>
  <si>
    <t>ton</t>
  </si>
  <si>
    <t>TJ/ton</t>
  </si>
  <si>
    <t>MJ/ton</t>
  </si>
  <si>
    <r>
      <t xml:space="preserve">1. </t>
    </r>
    <r>
      <rPr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</si>
  <si>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t>휘발유</t>
  </si>
  <si>
    <t>㎘</t>
  </si>
  <si>
    <t>TJ/㎘</t>
  </si>
  <si>
    <t>MJ/㎘</t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</si>
  <si>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</si>
  <si>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t>실내 등유</t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</si>
  <si>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</si>
  <si>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t>보일러 등유</t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</si>
  <si>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펌프</t>
    </r>
    <phoneticPr fontId="2" type="noConversion"/>
  </si>
  <si>
    <t>가스/디젤 오일(경유)</t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</si>
  <si>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원심식‧스크류 냉동기</t>
    </r>
    <phoneticPr fontId="2" type="noConversion"/>
  </si>
  <si>
    <t>B-A유</t>
  </si>
  <si>
    <r>
      <t xml:space="preserve">6. </t>
    </r>
    <r>
      <rPr>
        <sz val="10"/>
        <color rgb="FF000000"/>
        <rFont val="맑은 고딕"/>
        <family val="3"/>
        <charset val="129"/>
        <scheme val="minor"/>
      </rPr>
      <t>고효율 터보블로어</t>
    </r>
    <phoneticPr fontId="2" type="noConversion"/>
  </si>
  <si>
    <t>B-B유</t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</si>
  <si>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가스히트펌프</t>
    </r>
    <phoneticPr fontId="2" type="noConversion"/>
  </si>
  <si>
    <t>B-C유</t>
  </si>
  <si>
    <r>
      <rPr>
        <sz val="10"/>
        <color theme="1"/>
        <rFont val="맑은 고딕"/>
        <family val="3"/>
        <charset val="129"/>
        <scheme val="minor"/>
      </rPr>
      <t>8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  <phoneticPr fontId="2" type="noConversion"/>
  </si>
  <si>
    <t>프로판</t>
  </si>
  <si>
    <r>
      <rPr>
        <sz val="10"/>
        <color theme="1"/>
        <rFont val="맑은 고딕"/>
        <family val="3"/>
        <charset val="129"/>
        <scheme val="minor"/>
      </rPr>
      <t>9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  <phoneticPr fontId="2" type="noConversion"/>
  </si>
  <si>
    <t>나프타</t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</si>
  <si>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  <phoneticPr fontId="2" type="noConversion"/>
  </si>
  <si>
    <t>부생연료1호1)</t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</si>
  <si>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</si>
  <si>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t>부생연료2호2)</t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</si>
  <si>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목재펠릿 연료전환</t>
    </r>
    <phoneticPr fontId="2" type="noConversion"/>
  </si>
  <si>
    <t>천연가스(LNG)</t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</si>
  <si>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연료전환</t>
    </r>
    <phoneticPr fontId="2" type="noConversion"/>
  </si>
  <si>
    <t>도시가스(LNG)</t>
  </si>
  <si>
    <t>천㎥</t>
  </si>
  <si>
    <t>TJ/N㎥</t>
  </si>
  <si>
    <t>MJ/천㎥</t>
  </si>
  <si>
    <t>14. 공정가스 설비</t>
    <phoneticPr fontId="2" type="noConversion"/>
  </si>
  <si>
    <t>도시가스(LPG)</t>
  </si>
  <si>
    <t>15. 공정 부생가스 이용장치</t>
    <phoneticPr fontId="2" type="noConversion"/>
  </si>
  <si>
    <t>국내무연탄</t>
  </si>
  <si>
    <t>16. 증기재압축장치</t>
    <phoneticPr fontId="2" type="noConversion"/>
  </si>
  <si>
    <t>수입무연탄</t>
  </si>
  <si>
    <t>17. 기타</t>
    <phoneticPr fontId="2" type="noConversion"/>
  </si>
  <si>
    <t>유연탄(연료용)</t>
  </si>
  <si>
    <t>유연탄(원료용)</t>
  </si>
  <si>
    <t>아역청탄</t>
  </si>
  <si>
    <t>코크스</t>
  </si>
  <si>
    <t>전력(발전기준)</t>
  </si>
  <si>
    <t>kWh</t>
  </si>
  <si>
    <t>TJ/MWh</t>
  </si>
  <si>
    <t>MJ/kWh</t>
  </si>
  <si>
    <t>전기</t>
  </si>
  <si>
    <t>구분</t>
    <phoneticPr fontId="2" type="noConversion"/>
  </si>
  <si>
    <t>단위</t>
    <phoneticPr fontId="2" type="noConversion"/>
  </si>
  <si>
    <t>데이터</t>
    <phoneticPr fontId="2" type="noConversion"/>
  </si>
  <si>
    <t>백만원</t>
    <phoneticPr fontId="2" type="noConversion"/>
  </si>
  <si>
    <t>≪ 개선 전 ≫</t>
    <phoneticPr fontId="2" type="noConversion"/>
  </si>
  <si>
    <t>≪ 기대 효과 ≫</t>
    <phoneticPr fontId="2" type="noConversion"/>
  </si>
  <si>
    <t>hr/년</t>
    <phoneticPr fontId="2" type="noConversion"/>
  </si>
  <si>
    <t>1. 에너지 사용 현황</t>
    <phoneticPr fontId="2" type="noConversion"/>
  </si>
  <si>
    <t>단위</t>
    <phoneticPr fontId="2" type="noConversion"/>
  </si>
  <si>
    <t>구분</t>
    <phoneticPr fontId="2" type="noConversion"/>
  </si>
  <si>
    <t>2. 감축효과 산정</t>
    <phoneticPr fontId="2" type="noConversion"/>
  </si>
  <si>
    <r>
      <t>tCO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eq</t>
    </r>
    <phoneticPr fontId="2" type="noConversion"/>
  </si>
  <si>
    <t>온실가스 배출량</t>
    <phoneticPr fontId="2" type="noConversion"/>
  </si>
  <si>
    <t>온실가스 감축량</t>
    <phoneticPr fontId="2" type="noConversion"/>
  </si>
  <si>
    <t>기타</t>
    <phoneticPr fontId="2" type="noConversion"/>
  </si>
  <si>
    <t>≪ 개선 후 ≫</t>
    <phoneticPr fontId="2" type="noConversion"/>
  </si>
  <si>
    <t>[공정가스 설비_
온실가스 사용시설]</t>
    <phoneticPr fontId="3" type="noConversion"/>
  </si>
  <si>
    <t>[공정가스 설비_
전자사업]</t>
    <phoneticPr fontId="3" type="noConversion"/>
  </si>
  <si>
    <t>공정가스 설비</t>
    <phoneticPr fontId="3" type="noConversion"/>
  </si>
  <si>
    <t>공정가스 설비</t>
    <phoneticPr fontId="3" type="noConversion"/>
  </si>
  <si>
    <t>- 명세서 상 온실가스 사용 시설로 보고하고 있는 물질이며, 물질 선택시 자동 산정
- 단, 사업장에서 사용하는 물질이 없는 경우 기타로 선택 후 직접 숫자를 입력해야 함</t>
    <phoneticPr fontId="3" type="noConversion"/>
  </si>
  <si>
    <t>- 전자사업에서 사용되는 공정가스 배출량을 확인하기 위해 Tier 계산법에 따라
  공정 선택 후 산정
- 온실가스 배출량(Total Emission)에 도입된 공정가스 설비가 해당 공정가스를
  처리하는 비율을 곱해서 감축량 산정</t>
    <phoneticPr fontId="3" type="noConversion"/>
  </si>
  <si>
    <t>14. 공정가스 설비</t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</si>
  <si>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1] </t>
    </r>
    <r>
      <rPr>
        <b/>
        <sz val="10"/>
        <rFont val="맑은 고딕"/>
        <family val="1"/>
      </rPr>
      <t xml:space="preserve">지구온난화지수
</t>
    </r>
    <r>
      <rPr>
        <b/>
        <sz val="10"/>
        <rFont val="Times New Roman"/>
        <family val="1"/>
      </rPr>
      <t xml:space="preserve">(IPCC </t>
    </r>
    <r>
      <rPr>
        <b/>
        <sz val="10"/>
        <rFont val="맑은 고딕"/>
        <family val="1"/>
      </rPr>
      <t>２차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보고서</t>
    </r>
    <r>
      <rPr>
        <b/>
        <sz val="10"/>
        <rFont val="Times New Roman"/>
        <family val="1"/>
      </rPr>
      <t>)</t>
    </r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</si>
  <si>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2] </t>
    </r>
    <r>
      <rPr>
        <b/>
        <sz val="10"/>
        <rFont val="맑은 고딕"/>
        <family val="1"/>
      </rPr>
      <t>연료별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열량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 xml:space="preserve">환산계수
</t>
    </r>
    <r>
      <rPr>
        <b/>
        <sz val="10"/>
        <rFont val="Times New Roman"/>
        <family val="1"/>
      </rPr>
      <t>(</t>
    </r>
    <r>
      <rPr>
        <b/>
        <sz val="10"/>
        <rFont val="맑은 고딕"/>
        <family val="1"/>
      </rPr>
      <t>에너지기본법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시행규칙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제</t>
    </r>
    <r>
      <rPr>
        <b/>
        <sz val="10"/>
        <rFont val="Times New Roman"/>
        <family val="1"/>
      </rPr>
      <t xml:space="preserve"> 6</t>
    </r>
    <r>
      <rPr>
        <b/>
        <sz val="10"/>
        <rFont val="맑은 고딕"/>
        <family val="1"/>
      </rPr>
      <t>조</t>
    </r>
    <r>
      <rPr>
        <b/>
        <sz val="10"/>
        <rFont val="Times New Roman"/>
        <family val="1"/>
      </rPr>
      <t>)</t>
    </r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</si>
  <si>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3] </t>
    </r>
    <r>
      <rPr>
        <b/>
        <sz val="10"/>
        <rFont val="맑은 고딕"/>
        <family val="1"/>
      </rPr>
      <t>폐기물소각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분야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</si>
  <si>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5] </t>
    </r>
    <r>
      <rPr>
        <b/>
        <sz val="10"/>
        <rFont val="맑은 고딕"/>
        <family val="1"/>
      </rPr>
      <t>석유화학제품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</si>
  <si>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6] </t>
    </r>
    <r>
      <rPr>
        <b/>
        <sz val="10"/>
        <rFont val="맑은 고딕"/>
        <family val="1"/>
      </rPr>
      <t>전자산업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</si>
  <si>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7]  </t>
    </r>
    <r>
      <rPr>
        <b/>
        <sz val="10"/>
        <rFont val="맑은 고딕"/>
        <family val="1"/>
      </rPr>
      <t>탄산염의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기타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공정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사용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및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유리생산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</si>
  <si>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온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실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가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스</t>
    </r>
  </si>
  <si>
    <t>화학식</t>
  </si>
  <si>
    <t>지구온난화지수</t>
  </si>
  <si>
    <r>
      <t>연</t>
    </r>
    <r>
      <rPr>
        <b/>
        <sz val="10"/>
        <color indexed="9"/>
        <rFont val="Times New Roman"/>
        <family val="3"/>
        <charset val="129"/>
      </rPr>
      <t xml:space="preserve">    </t>
    </r>
    <r>
      <rPr>
        <b/>
        <sz val="10"/>
        <color indexed="9"/>
        <rFont val="맑은 고딕"/>
        <family val="3"/>
        <charset val="129"/>
      </rPr>
      <t>료</t>
    </r>
  </si>
  <si>
    <t>단위</t>
  </si>
  <si>
    <t>총발열량</t>
  </si>
  <si>
    <t>순발열량</t>
  </si>
  <si>
    <t>배출계수</t>
  </si>
  <si>
    <t>폐기물 성상</t>
    <phoneticPr fontId="29" type="noConversion"/>
  </si>
  <si>
    <t>dm</t>
    <phoneticPr fontId="29" type="noConversion"/>
  </si>
  <si>
    <t>CF</t>
    <phoneticPr fontId="29" type="noConversion"/>
  </si>
  <si>
    <t>FCF</t>
    <phoneticPr fontId="29" type="noConversion"/>
  </si>
  <si>
    <t>소각기술</t>
    <phoneticPr fontId="29" type="noConversion"/>
  </si>
  <si>
    <t>CH4 배출계수</t>
    <phoneticPr fontId="29" type="noConversion"/>
  </si>
  <si>
    <t>탄산염</t>
    <phoneticPr fontId="2" type="noConversion"/>
  </si>
  <si>
    <t>배출계수(tCO2/t-탄산염)</t>
    <phoneticPr fontId="2" type="noConversion"/>
  </si>
  <si>
    <t xml:space="preserve">유리유형(i) </t>
    <phoneticPr fontId="2" type="noConversion"/>
  </si>
  <si>
    <t>CO2 배출계수 
(kg CO2/kg-유리)</t>
    <phoneticPr fontId="2" type="noConversion"/>
  </si>
  <si>
    <r>
      <t>CO</t>
    </r>
    <r>
      <rPr>
        <b/>
        <vertAlign val="subscript"/>
        <sz val="10"/>
        <color indexed="9"/>
        <rFont val="Times New Roman"/>
        <family val="1"/>
      </rPr>
      <t xml:space="preserve">2 </t>
    </r>
    <r>
      <rPr>
        <b/>
        <sz val="10"/>
        <color indexed="9"/>
        <rFont val="Times New Roman"/>
        <family val="1"/>
      </rPr>
      <t>(kgCO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/TJ)</t>
    </r>
    <phoneticPr fontId="2" type="noConversion"/>
  </si>
  <si>
    <r>
      <t>CH</t>
    </r>
    <r>
      <rPr>
        <b/>
        <vertAlign val="subscript"/>
        <sz val="10"/>
        <color indexed="9"/>
        <rFont val="Times New Roman"/>
        <family val="1"/>
      </rPr>
      <t xml:space="preserve">4 </t>
    </r>
    <r>
      <rPr>
        <b/>
        <sz val="10"/>
        <color indexed="9"/>
        <rFont val="Times New Roman"/>
        <family val="1"/>
      </rPr>
      <t>(kgCH</t>
    </r>
    <r>
      <rPr>
        <b/>
        <vertAlign val="subscript"/>
        <sz val="10"/>
        <color indexed="9"/>
        <rFont val="Times New Roman"/>
        <family val="1"/>
      </rPr>
      <t>4</t>
    </r>
    <r>
      <rPr>
        <b/>
        <sz val="10"/>
        <color indexed="9"/>
        <rFont val="Times New Roman"/>
        <family val="1"/>
      </rPr>
      <t>/TJ)</t>
    </r>
    <phoneticPr fontId="2" type="noConversion"/>
  </si>
  <si>
    <r>
      <t>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O(kgN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O/TJ)</t>
    </r>
    <phoneticPr fontId="29" type="noConversion"/>
  </si>
  <si>
    <t>&lt;선택&gt;</t>
    <phoneticPr fontId="2" type="noConversion"/>
  </si>
  <si>
    <t>공정과정</t>
    <phoneticPr fontId="29" type="noConversion"/>
  </si>
  <si>
    <t>CO2 배출계수</t>
    <phoneticPr fontId="29" type="noConversion"/>
  </si>
  <si>
    <t>CH4 배출계수</t>
    <phoneticPr fontId="29" type="noConversion"/>
  </si>
  <si>
    <t>원료 및 생산물</t>
    <phoneticPr fontId="29" type="noConversion"/>
  </si>
  <si>
    <t>CO2 배출계수</t>
    <phoneticPr fontId="29" type="noConversion"/>
  </si>
  <si>
    <t>전자산업</t>
    <phoneticPr fontId="29" type="noConversion"/>
  </si>
  <si>
    <t>배출계수 (기판의 단위면적 당 질량)</t>
    <phoneticPr fontId="29" type="noConversion"/>
  </si>
  <si>
    <t>&lt;선택&gt;</t>
    <phoneticPr fontId="2" type="noConversion"/>
  </si>
  <si>
    <r>
      <t>２차</t>
    </r>
    <r>
      <rPr>
        <b/>
        <sz val="10"/>
        <color indexed="9"/>
        <rFont val="Times New Roman"/>
        <family val="3"/>
        <charset val="129"/>
      </rPr>
      <t>(IPCC)</t>
    </r>
  </si>
  <si>
    <r>
      <t xml:space="preserve">MJ </t>
    </r>
    <r>
      <rPr>
        <b/>
        <sz val="10"/>
        <color indexed="9"/>
        <rFont val="맑은 고딕"/>
        <family val="1"/>
      </rPr>
      <t>환산</t>
    </r>
  </si>
  <si>
    <t>Tier1</t>
    <phoneticPr fontId="2" type="noConversion"/>
  </si>
  <si>
    <t>Tier2</t>
    <phoneticPr fontId="2" type="noConversion"/>
  </si>
  <si>
    <t>제조업
건설업</t>
    <phoneticPr fontId="2" type="noConversion"/>
  </si>
  <si>
    <t>에너지
산업</t>
    <phoneticPr fontId="2" type="noConversion"/>
  </si>
  <si>
    <t>상업공공</t>
    <phoneticPr fontId="29" type="noConversion"/>
  </si>
  <si>
    <t>가정기타</t>
    <phoneticPr fontId="29" type="noConversion"/>
  </si>
  <si>
    <t>제조업
건설업
에너지
산업</t>
    <phoneticPr fontId="2" type="noConversion"/>
  </si>
  <si>
    <t>상업
공공
가정
기타</t>
    <phoneticPr fontId="29" type="noConversion"/>
  </si>
  <si>
    <t>종이류</t>
    <phoneticPr fontId="2" type="noConversion"/>
  </si>
  <si>
    <t>연속식-고정상</t>
    <phoneticPr fontId="2" type="noConversion"/>
  </si>
  <si>
    <t>&lt;선택&gt;</t>
    <phoneticPr fontId="2" type="noConversion"/>
  </si>
  <si>
    <t>&lt;선택&gt;</t>
    <phoneticPr fontId="29" type="noConversion"/>
  </si>
  <si>
    <t>CF4</t>
    <phoneticPr fontId="29" type="noConversion"/>
  </si>
  <si>
    <t>C2F6</t>
    <phoneticPr fontId="29" type="noConversion"/>
  </si>
  <si>
    <t>CHF3</t>
    <phoneticPr fontId="29" type="noConversion"/>
  </si>
  <si>
    <t>C3F8</t>
    <phoneticPr fontId="29" type="noConversion"/>
  </si>
  <si>
    <t>SF6</t>
    <phoneticPr fontId="29" type="noConversion"/>
  </si>
  <si>
    <t>C6F14</t>
    <phoneticPr fontId="29" type="noConversion"/>
  </si>
  <si>
    <r>
      <t>CaCO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</si>
  <si>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&lt;선택&gt;</t>
    <phoneticPr fontId="2" type="noConversion"/>
  </si>
  <si>
    <t>&lt;선택&gt;</t>
    <phoneticPr fontId="2" type="noConversion"/>
  </si>
  <si>
    <t>섬유류</t>
    <phoneticPr fontId="2" type="noConversion"/>
  </si>
  <si>
    <t>연속식-유동상</t>
    <phoneticPr fontId="2" type="noConversion"/>
  </si>
  <si>
    <t>메탄올(CH3OH)</t>
  </si>
  <si>
    <t>반도체</t>
    <phoneticPr fontId="2" type="noConversion"/>
  </si>
  <si>
    <r>
      <t>MgCO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</si>
  <si>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판유리</t>
  </si>
  <si>
    <r>
      <t>Nitrous oxide (</t>
    </r>
    <r>
      <rPr>
        <sz val="10"/>
        <color indexed="8"/>
        <rFont val="맑은 고딕"/>
        <family val="1"/>
      </rPr>
      <t>아산화질소</t>
    </r>
    <r>
      <rPr>
        <sz val="10"/>
        <color indexed="8"/>
        <rFont val="Times New Roman"/>
        <family val="1"/>
      </rPr>
      <t>)</t>
    </r>
    <phoneticPr fontId="2" type="noConversion"/>
  </si>
  <si>
    <r>
      <t>N</t>
    </r>
    <r>
      <rPr>
        <vertAlign val="subscript"/>
        <sz val="10"/>
        <color indexed="8"/>
        <rFont val="Times New Roman"/>
        <family val="1"/>
      </rPr>
      <t>2</t>
    </r>
    <r>
      <rPr>
        <sz val="10"/>
        <color indexed="8"/>
        <rFont val="Times New Roman"/>
        <family val="1"/>
      </rPr>
      <t>O</t>
    </r>
  </si>
  <si>
    <t>㎏</t>
  </si>
  <si>
    <t>음식물류</t>
    <phoneticPr fontId="2" type="noConversion"/>
  </si>
  <si>
    <t>준연속식-고정상</t>
    <phoneticPr fontId="2" type="noConversion"/>
  </si>
  <si>
    <t>에틸렌디클로라이드(EDC)</t>
  </si>
  <si>
    <t>LCD</t>
    <phoneticPr fontId="2" type="noConversion"/>
  </si>
  <si>
    <r>
      <t>CaMg·(CO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</si>
  <si>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유리용기(납유리)</t>
  </si>
  <si>
    <t>HFC-23</t>
  </si>
  <si>
    <t>CHF3</t>
  </si>
  <si>
    <t>ℓ</t>
  </si>
  <si>
    <t>나무류</t>
    <phoneticPr fontId="2" type="noConversion"/>
  </si>
  <si>
    <t>준연속식-유동상</t>
    <phoneticPr fontId="2" type="noConversion"/>
  </si>
  <si>
    <t>염화비닐 모노머(VCM)</t>
  </si>
  <si>
    <t>PV</t>
    <phoneticPr fontId="2" type="noConversion"/>
  </si>
  <si>
    <r>
      <t>FeCO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</si>
  <si>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유리용기(착색유리)</t>
  </si>
  <si>
    <t>HFC-32</t>
  </si>
  <si>
    <t>CH2F2</t>
  </si>
  <si>
    <t>등유</t>
    <phoneticPr fontId="2" type="noConversion"/>
  </si>
  <si>
    <t>정원 및 공원 폐기물류</t>
    <phoneticPr fontId="2" type="noConversion"/>
  </si>
  <si>
    <t>회분식(배치형)-고정상</t>
    <phoneticPr fontId="2" type="noConversion"/>
  </si>
  <si>
    <t>EDC/VCM 통합공정</t>
  </si>
  <si>
    <r>
      <t>Ca(Fe,Mg,Mn)(CO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</si>
  <si>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유리장섬유</t>
  </si>
  <si>
    <t>HFC-41</t>
  </si>
  <si>
    <t>CH3F</t>
  </si>
  <si>
    <t>경유</t>
  </si>
  <si>
    <t>기저귀</t>
    <phoneticPr fontId="2" type="noConversion"/>
  </si>
  <si>
    <t>회분식(배치형)-유동상</t>
    <phoneticPr fontId="2" type="noConversion"/>
  </si>
  <si>
    <t>에틸렌옥사이드(EO)</t>
  </si>
  <si>
    <t>tier2a</t>
    <phoneticPr fontId="29" type="noConversion"/>
  </si>
  <si>
    <t>배출계수(kg-부생가스/kg-투입가스)</t>
    <phoneticPr fontId="29" type="noConversion"/>
  </si>
  <si>
    <r>
      <t>MnCO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</si>
  <si>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유리단섬유</t>
  </si>
  <si>
    <t>HCF-43-10mee</t>
  </si>
  <si>
    <t>C5H2F10</t>
  </si>
  <si>
    <t>B-A</t>
  </si>
  <si>
    <t>고무 피혁류</t>
    <phoneticPr fontId="2" type="noConversion"/>
  </si>
  <si>
    <t>아크릴로니트릴(AN)</t>
  </si>
  <si>
    <t>&lt;선택&gt;</t>
  </si>
  <si>
    <t>CF4</t>
  </si>
  <si>
    <t>C2F6</t>
  </si>
  <si>
    <t>C3F8</t>
  </si>
  <si>
    <t>c-C4F8</t>
  </si>
  <si>
    <t>SF6</t>
  </si>
  <si>
    <t>C4F6</t>
  </si>
  <si>
    <t>C5F8</t>
  </si>
  <si>
    <t>C4F8O</t>
  </si>
  <si>
    <r>
      <t>Na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>CO</t>
    </r>
    <r>
      <rPr>
        <vertAlign val="subscript"/>
        <sz val="10"/>
        <rFont val="맑은 고딕"/>
        <family val="3"/>
        <charset val="129"/>
      </rPr>
      <t>3</t>
    </r>
    <phoneticPr fontId="2" type="noConversion"/>
  </si>
  <si>
    <t>브라운관용유리(Panel)</t>
  </si>
  <si>
    <t>HFC-125</t>
  </si>
  <si>
    <t>C2HF5</t>
  </si>
  <si>
    <t>B-B</t>
  </si>
  <si>
    <t>플라스틱류</t>
    <phoneticPr fontId="2" type="noConversion"/>
  </si>
  <si>
    <t>폐기물 형태</t>
    <phoneticPr fontId="29" type="noConversion"/>
  </si>
  <si>
    <t>N2O 배출계수</t>
    <phoneticPr fontId="29" type="noConversion"/>
  </si>
  <si>
    <t>카본블랙(CB)</t>
  </si>
  <si>
    <t>반도체</t>
    <phoneticPr fontId="2" type="noConversion"/>
  </si>
  <si>
    <t>1-Ui</t>
    <phoneticPr fontId="2" type="noConversion"/>
  </si>
  <si>
    <t>브라운관용유리(Funnel)</t>
  </si>
  <si>
    <t>HFC-134</t>
  </si>
  <si>
    <t>C2H2F4</t>
  </si>
  <si>
    <t>B-C</t>
  </si>
  <si>
    <t>금속류</t>
    <phoneticPr fontId="2" type="noConversion"/>
  </si>
  <si>
    <t>부생가스 
배출계수</t>
    <phoneticPr fontId="2" type="noConversion"/>
  </si>
  <si>
    <t>CF4</t>
    <phoneticPr fontId="2" type="noConversion"/>
  </si>
  <si>
    <t>CF4</t>
    <phoneticPr fontId="2" type="noConversion"/>
  </si>
  <si>
    <t>가정용 유리제품</t>
  </si>
  <si>
    <t>HFC-134a</t>
  </si>
  <si>
    <t>CH2FCF3</t>
  </si>
  <si>
    <t>LPG</t>
    <phoneticPr fontId="2" type="noConversion"/>
  </si>
  <si>
    <t>유리류</t>
    <phoneticPr fontId="2" type="noConversion"/>
  </si>
  <si>
    <t>생활폐기물</t>
    <phoneticPr fontId="2" type="noConversion"/>
  </si>
  <si>
    <t>C2F6</t>
    <phoneticPr fontId="2" type="noConversion"/>
  </si>
  <si>
    <t>C2F6</t>
    <phoneticPr fontId="2" type="noConversion"/>
  </si>
  <si>
    <t>실험용기, 약병</t>
  </si>
  <si>
    <t>HFC-152a</t>
  </si>
  <si>
    <t>C2H4F2</t>
  </si>
  <si>
    <t>부탄</t>
  </si>
  <si>
    <t>기타 생활폐기물</t>
    <phoneticPr fontId="2" type="noConversion"/>
  </si>
  <si>
    <t>사업장폐기물</t>
    <phoneticPr fontId="2" type="noConversion"/>
  </si>
  <si>
    <t>C3F8</t>
    <phoneticPr fontId="2" type="noConversion"/>
  </si>
  <si>
    <t>C3F8</t>
    <phoneticPr fontId="2" type="noConversion"/>
  </si>
  <si>
    <t>전등용유리</t>
  </si>
  <si>
    <t>HFC-143</t>
  </si>
  <si>
    <t>C2H3F3</t>
  </si>
  <si>
    <t>음식물류(음식, 음료 및 담배)</t>
    <phoneticPr fontId="2" type="noConversion"/>
  </si>
  <si>
    <t>하수슬러지</t>
    <phoneticPr fontId="2" type="noConversion"/>
  </si>
  <si>
    <t>1-Ui</t>
  </si>
  <si>
    <t>HFC-143a</t>
  </si>
  <si>
    <t>용제</t>
  </si>
  <si>
    <t>ℓ</t>
    <phoneticPr fontId="2" type="noConversion"/>
  </si>
  <si>
    <t>폐섬유류</t>
    <phoneticPr fontId="2" type="noConversion"/>
  </si>
  <si>
    <t>부생가스 
배출계수</t>
    <phoneticPr fontId="2" type="noConversion"/>
  </si>
  <si>
    <t>HFC-227ea</t>
  </si>
  <si>
    <t>C3HF7</t>
  </si>
  <si>
    <t>항공유</t>
    <phoneticPr fontId="29" type="noConversion"/>
  </si>
  <si>
    <t>폐목재류</t>
    <phoneticPr fontId="2" type="noConversion"/>
  </si>
  <si>
    <t>기상폐기물 종류</t>
    <phoneticPr fontId="29" type="noConversion"/>
  </si>
  <si>
    <t>HFC-236fa</t>
  </si>
  <si>
    <t>C3H2F6</t>
  </si>
  <si>
    <t>아스팔트</t>
  </si>
  <si>
    <t>폐지류</t>
    <phoneticPr fontId="2" type="noConversion"/>
  </si>
  <si>
    <t>&lt;선택&gt;</t>
    <phoneticPr fontId="2" type="noConversion"/>
  </si>
  <si>
    <t>C3F8</t>
    <phoneticPr fontId="2" type="noConversion"/>
  </si>
  <si>
    <t>HFC-245ca</t>
  </si>
  <si>
    <t>C3H3F5</t>
  </si>
  <si>
    <t>윤활유</t>
  </si>
  <si>
    <t>석유제품, 용매, 플라스틱류</t>
    <phoneticPr fontId="2" type="noConversion"/>
  </si>
  <si>
    <t>폐가스</t>
    <phoneticPr fontId="2" type="noConversion"/>
  </si>
  <si>
    <t>CHF3</t>
    <phoneticPr fontId="2" type="noConversion"/>
  </si>
  <si>
    <t>PFC-14</t>
  </si>
  <si>
    <t>석유코크</t>
  </si>
  <si>
    <t>폐합성고무</t>
    <phoneticPr fontId="2" type="noConversion"/>
  </si>
  <si>
    <t>바이오가스(메탄)</t>
    <phoneticPr fontId="2" type="noConversion"/>
  </si>
  <si>
    <t>PV</t>
    <phoneticPr fontId="2" type="noConversion"/>
  </si>
  <si>
    <t>1-Ui</t>
    <phoneticPr fontId="2" type="noConversion"/>
  </si>
  <si>
    <t>PFC-116</t>
  </si>
  <si>
    <r>
      <t>부생연료</t>
    </r>
    <r>
      <rPr>
        <sz val="10"/>
        <rFont val="Times New Roman"/>
        <family val="3"/>
        <charset val="129"/>
      </rPr>
      <t>1</t>
    </r>
    <r>
      <rPr>
        <sz val="10"/>
        <rFont val="맑은 고딕"/>
        <family val="3"/>
        <charset val="129"/>
      </rPr>
      <t>호</t>
    </r>
  </si>
  <si>
    <t>건설 및 파쇄 잔재물</t>
    <phoneticPr fontId="2" type="noConversion"/>
  </si>
  <si>
    <t>PFC-218</t>
  </si>
  <si>
    <r>
      <t>부생연료</t>
    </r>
    <r>
      <rPr>
        <sz val="10"/>
        <rFont val="Times New Roman"/>
        <family val="3"/>
        <charset val="129"/>
      </rPr>
      <t>2</t>
    </r>
    <r>
      <rPr>
        <sz val="10"/>
        <rFont val="맑은 고딕"/>
        <family val="3"/>
        <charset val="129"/>
      </rPr>
      <t>호</t>
    </r>
  </si>
  <si>
    <t>기타 사업장 폐기물</t>
    <phoneticPr fontId="2" type="noConversion"/>
  </si>
  <si>
    <t>C2F6</t>
    <phoneticPr fontId="2" type="noConversion"/>
  </si>
  <si>
    <t>PFC-318</t>
  </si>
  <si>
    <r>
      <t>천연가스</t>
    </r>
    <r>
      <rPr>
        <sz val="10"/>
        <rFont val="Times New Roman"/>
        <family val="3"/>
        <charset val="129"/>
      </rPr>
      <t>(LNG)</t>
    </r>
  </si>
  <si>
    <t>하수 슬러지(오니)</t>
    <phoneticPr fontId="2" type="noConversion"/>
  </si>
  <si>
    <t>PFC-31-10</t>
  </si>
  <si>
    <t>C4F10</t>
  </si>
  <si>
    <r>
      <t>도시가스</t>
    </r>
    <r>
      <rPr>
        <sz val="10"/>
        <rFont val="Times New Roman"/>
        <family val="3"/>
        <charset val="129"/>
      </rPr>
      <t>(LNG)</t>
    </r>
  </si>
  <si>
    <r>
      <t>N</t>
    </r>
    <r>
      <rPr>
        <sz val="10"/>
        <rFont val="맑은 고딕"/>
        <family val="1"/>
      </rPr>
      <t>㎥</t>
    </r>
  </si>
  <si>
    <t>폐수 슬러지(오니)</t>
    <phoneticPr fontId="2" type="noConversion"/>
  </si>
  <si>
    <t>PFC-41-12</t>
  </si>
  <si>
    <t>C5F12</t>
  </si>
  <si>
    <r>
      <t>도시가스</t>
    </r>
    <r>
      <rPr>
        <sz val="10"/>
        <rFont val="Times New Roman"/>
        <family val="3"/>
        <charset val="129"/>
      </rPr>
      <t>(LPG)</t>
    </r>
  </si>
  <si>
    <t>의료폐기물</t>
    <phoneticPr fontId="2" type="noConversion"/>
  </si>
  <si>
    <t>PFC-51-14</t>
  </si>
  <si>
    <t>C6F14</t>
  </si>
  <si>
    <t>tier2b-식각</t>
    <phoneticPr fontId="29" type="noConversion"/>
  </si>
  <si>
    <t>육불화황</t>
  </si>
  <si>
    <t>연료용 수입무연탄</t>
    <phoneticPr fontId="29" type="noConversion"/>
  </si>
  <si>
    <t>기타</t>
    <phoneticPr fontId="2" type="noConversion"/>
  </si>
  <si>
    <t>원료용 수입무연탄</t>
    <phoneticPr fontId="29" type="noConversion"/>
  </si>
  <si>
    <r>
      <t> Carbon dioxide (</t>
    </r>
    <r>
      <rPr>
        <sz val="10"/>
        <color indexed="8"/>
        <rFont val="맑은 고딕"/>
        <family val="1"/>
      </rPr>
      <t>이산화탄소</t>
    </r>
    <r>
      <rPr>
        <sz val="10"/>
        <color indexed="8"/>
        <rFont val="Times New Roman"/>
        <family val="1"/>
      </rPr>
      <t>)</t>
    </r>
  </si>
  <si>
    <r>
      <t>CO</t>
    </r>
    <r>
      <rPr>
        <vertAlign val="subscript"/>
        <sz val="10"/>
        <color indexed="8"/>
        <rFont val="Times New Roman"/>
        <family val="1"/>
      </rPr>
      <t>2</t>
    </r>
  </si>
  <si>
    <r>
      <t>유연탄</t>
    </r>
    <r>
      <rPr>
        <sz val="10"/>
        <rFont val="Times New Roman"/>
        <family val="3"/>
        <charset val="129"/>
      </rPr>
      <t>(</t>
    </r>
    <r>
      <rPr>
        <sz val="10"/>
        <rFont val="맑은 고딕"/>
        <family val="3"/>
        <charset val="129"/>
      </rPr>
      <t>연료용</t>
    </r>
    <r>
      <rPr>
        <sz val="10"/>
        <rFont val="Times New Roman"/>
        <family val="3"/>
        <charset val="129"/>
      </rPr>
      <t>)</t>
    </r>
  </si>
  <si>
    <r>
      <t> Methane (</t>
    </r>
    <r>
      <rPr>
        <sz val="10"/>
        <color indexed="8"/>
        <rFont val="맑은 고딕"/>
        <family val="1"/>
      </rPr>
      <t>메탄</t>
    </r>
    <r>
      <rPr>
        <sz val="10"/>
        <color indexed="8"/>
        <rFont val="Times New Roman"/>
        <family val="1"/>
      </rPr>
      <t>)</t>
    </r>
  </si>
  <si>
    <r>
      <t>CH</t>
    </r>
    <r>
      <rPr>
        <vertAlign val="subscript"/>
        <sz val="10"/>
        <color indexed="8"/>
        <rFont val="Times New Roman"/>
        <family val="1"/>
      </rPr>
      <t>4</t>
    </r>
  </si>
  <si>
    <r>
      <t>유연탄</t>
    </r>
    <r>
      <rPr>
        <sz val="10"/>
        <rFont val="Times New Roman"/>
        <family val="3"/>
        <charset val="129"/>
      </rPr>
      <t>(</t>
    </r>
    <r>
      <rPr>
        <sz val="10"/>
        <rFont val="맑은 고딕"/>
        <family val="3"/>
        <charset val="129"/>
      </rPr>
      <t>원료용</t>
    </r>
    <r>
      <rPr>
        <sz val="10"/>
        <rFont val="Times New Roman"/>
        <family val="3"/>
        <charset val="129"/>
      </rPr>
      <t>)</t>
    </r>
  </si>
  <si>
    <t>코크스(석탄)</t>
    <phoneticPr fontId="29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</si>
  <si>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4] </t>
    </r>
    <r>
      <rPr>
        <b/>
        <sz val="10"/>
        <rFont val="맑은 고딕"/>
        <family val="1"/>
      </rPr>
      <t>철강생산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</si>
  <si>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t>전력</t>
    <phoneticPr fontId="29" type="noConversion"/>
  </si>
  <si>
    <r>
      <t>㎾</t>
    </r>
    <r>
      <rPr>
        <sz val="10"/>
        <rFont val="Times New Roman"/>
        <family val="3"/>
        <charset val="129"/>
      </rPr>
      <t>h</t>
    </r>
  </si>
  <si>
    <t>[이동연소]</t>
    <phoneticPr fontId="2" type="noConversion"/>
  </si>
  <si>
    <t>CH4 배출계수</t>
    <phoneticPr fontId="29" type="noConversion"/>
  </si>
  <si>
    <t>원료 및 생산물</t>
    <phoneticPr fontId="29" type="noConversion"/>
  </si>
  <si>
    <t>부생가스 
배출계수</t>
    <phoneticPr fontId="2" type="noConversion"/>
  </si>
  <si>
    <t>MJ값</t>
  </si>
  <si>
    <r>
      <t>CO</t>
    </r>
    <r>
      <rPr>
        <b/>
        <vertAlign val="subscript"/>
        <sz val="10"/>
        <color indexed="9"/>
        <rFont val="Times New Roman"/>
        <family val="1"/>
      </rPr>
      <t xml:space="preserve">2
</t>
    </r>
    <r>
      <rPr>
        <b/>
        <sz val="10"/>
        <color indexed="9"/>
        <rFont val="Times New Roman"/>
        <family val="1"/>
      </rPr>
      <t>(kgCO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/TJ)</t>
    </r>
  </si>
  <si>
    <r>
      <t>CH</t>
    </r>
    <r>
      <rPr>
        <b/>
        <vertAlign val="subscript"/>
        <sz val="10"/>
        <color indexed="9"/>
        <rFont val="Times New Roman"/>
        <family val="1"/>
      </rPr>
      <t xml:space="preserve">4
</t>
    </r>
    <r>
      <rPr>
        <b/>
        <sz val="10"/>
        <color indexed="9"/>
        <rFont val="Times New Roman"/>
        <family val="1"/>
      </rPr>
      <t>(kgCH</t>
    </r>
    <r>
      <rPr>
        <b/>
        <vertAlign val="subscript"/>
        <sz val="10"/>
        <color indexed="9"/>
        <rFont val="Times New Roman"/>
        <family val="1"/>
      </rPr>
      <t>4</t>
    </r>
    <r>
      <rPr>
        <b/>
        <sz val="10"/>
        <color indexed="9"/>
        <rFont val="Times New Roman"/>
        <family val="1"/>
      </rPr>
      <t>/TJ)</t>
    </r>
  </si>
  <si>
    <r>
      <t>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
(kgN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O/TJ)</t>
    </r>
  </si>
  <si>
    <t>코크스 생산량</t>
  </si>
  <si>
    <t xml:space="preserve">고로가스(BFG) </t>
  </si>
  <si>
    <t>소결물 생산량</t>
  </si>
  <si>
    <t>석탄</t>
  </si>
  <si>
    <t>등유</t>
    <phoneticPr fontId="2" type="noConversion"/>
  </si>
  <si>
    <t>고로의 용선 생산량</t>
  </si>
  <si>
    <t xml:space="preserve">콜타르 </t>
  </si>
  <si>
    <t>tier2b-증착</t>
    <phoneticPr fontId="29" type="noConversion"/>
  </si>
  <si>
    <t>전로의 조강 생산량</t>
  </si>
  <si>
    <t>코크스(석탄)</t>
  </si>
  <si>
    <t>LPG</t>
  </si>
  <si>
    <t>전기로의 조강생산량</t>
  </si>
  <si>
    <t>코크스오븐가스(COG)</t>
  </si>
  <si>
    <t>직접환원철 생산량</t>
  </si>
  <si>
    <t xml:space="preserve">원료탄 </t>
  </si>
  <si>
    <t>CNG</t>
    <phoneticPr fontId="2" type="noConversion"/>
  </si>
  <si>
    <t>kg</t>
    <phoneticPr fontId="2" type="noConversion"/>
  </si>
  <si>
    <t xml:space="preserve">직접환원철(DRI) </t>
  </si>
  <si>
    <t>LNG</t>
    <phoneticPr fontId="2" type="noConversion"/>
  </si>
  <si>
    <t>전기로 전극봉</t>
  </si>
  <si>
    <t>C3F8</t>
    <phoneticPr fontId="2" type="noConversion"/>
  </si>
  <si>
    <t>전기로 가탄제</t>
  </si>
  <si>
    <t>연료유</t>
  </si>
  <si>
    <t>[탈루배출]</t>
    <phoneticPr fontId="2" type="noConversion"/>
  </si>
  <si>
    <t>[연료전지]</t>
    <phoneticPr fontId="2" type="noConversion"/>
  </si>
  <si>
    <t>[기타온실가스 배출]</t>
    <phoneticPr fontId="2" type="noConversion"/>
  </si>
  <si>
    <t>가스 코크스(가스공장 코크스)</t>
  </si>
  <si>
    <t>연료</t>
    <phoneticPr fontId="29" type="noConversion"/>
  </si>
  <si>
    <t>배출계수
(%)</t>
    <phoneticPr fontId="29" type="noConversion"/>
  </si>
  <si>
    <t>지구온난화지수
(GWP, 등가계수)</t>
    <phoneticPr fontId="29" type="noConversion"/>
  </si>
  <si>
    <t>연료</t>
    <phoneticPr fontId="29" type="noConversion"/>
  </si>
  <si>
    <t>배출계수</t>
    <phoneticPr fontId="29" type="noConversion"/>
  </si>
  <si>
    <t>열간성형철(HBI)</t>
  </si>
  <si>
    <t xml:space="preserve">천연가스 </t>
  </si>
  <si>
    <t>SF6</t>
    <phoneticPr fontId="2" type="noConversion"/>
  </si>
  <si>
    <t>전로가스(LDG)</t>
  </si>
  <si>
    <t>LNG</t>
    <phoneticPr fontId="2" type="noConversion"/>
  </si>
  <si>
    <t>아세틸렌</t>
    <phoneticPr fontId="2" type="noConversion"/>
  </si>
  <si>
    <t>석유코크스(고체)</t>
  </si>
  <si>
    <t>[Tier2 고정연소 산화계수]</t>
    <phoneticPr fontId="2" type="noConversion"/>
  </si>
  <si>
    <t>요소수</t>
    <phoneticPr fontId="2" type="noConversion"/>
  </si>
  <si>
    <t>냉선(Purchased Pig iron 또는 Cold iron)</t>
  </si>
  <si>
    <t>고체연료</t>
    <phoneticPr fontId="29" type="noConversion"/>
  </si>
  <si>
    <t>액체연료</t>
    <phoneticPr fontId="29" type="noConversion"/>
  </si>
  <si>
    <t>기체연료</t>
    <phoneticPr fontId="29" type="noConversion"/>
  </si>
  <si>
    <t>스크랩선(Scrap iron)</t>
  </si>
  <si>
    <t xml:space="preserve">강(Steel) </t>
  </si>
  <si>
    <t>발전</t>
    <phoneticPr fontId="2" type="noConversion"/>
  </si>
  <si>
    <t>기타부문</t>
    <phoneticPr fontId="2" type="noConversion"/>
  </si>
  <si>
    <t>기타부문</t>
    <phoneticPr fontId="2" type="noConversion"/>
  </si>
  <si>
    <t>아세토니트릴(CH3CN)</t>
  </si>
  <si>
    <t>부타디엔(C4H6)</t>
  </si>
  <si>
    <t>카본블랙(CB)원료</t>
  </si>
  <si>
    <t>에탄(C2H6)</t>
  </si>
  <si>
    <t>에틸렌글리콜(EG)</t>
  </si>
  <si>
    <t>시안화수소(HCN)</t>
  </si>
  <si>
    <t>CH4(메탄)</t>
  </si>
  <si>
    <t>프로필렌(C3H6)</t>
  </si>
  <si>
    <t>에틸렌(C2H4)</t>
  </si>
  <si>
    <t>kg</t>
    <phoneticPr fontId="2" type="noConversion"/>
  </si>
  <si>
    <t>kg</t>
    <phoneticPr fontId="2" type="noConversion"/>
  </si>
  <si>
    <t>kg/hr</t>
    <phoneticPr fontId="2" type="noConversion"/>
  </si>
  <si>
    <t>연간 운전시간</t>
    <phoneticPr fontId="2" type="noConversion"/>
  </si>
  <si>
    <t>고정 및 자동항목</t>
    <phoneticPr fontId="2" type="noConversion"/>
  </si>
  <si>
    <t>사용가스</t>
    <phoneticPr fontId="2" type="noConversion"/>
  </si>
  <si>
    <t>배출가스 No</t>
    <phoneticPr fontId="2" type="noConversion"/>
  </si>
  <si>
    <t>[Tier 1 계산법]</t>
    <phoneticPr fontId="2" type="noConversion"/>
  </si>
  <si>
    <t>공정구분</t>
    <phoneticPr fontId="2" type="noConversion"/>
  </si>
  <si>
    <t>사용 가스</t>
    <phoneticPr fontId="2" type="noConversion"/>
  </si>
  <si>
    <t>단위</t>
    <phoneticPr fontId="2" type="noConversion"/>
  </si>
  <si>
    <t>재품생산 실적</t>
    <phoneticPr fontId="2" type="noConversion"/>
  </si>
  <si>
    <t>배출계수</t>
    <phoneticPr fontId="2" type="noConversion"/>
  </si>
  <si>
    <t>① 온실가스</t>
    <phoneticPr fontId="2" type="noConversion"/>
  </si>
  <si>
    <t>&lt;선택&gt;_Emission</t>
    <phoneticPr fontId="2" type="noConversion"/>
  </si>
  <si>
    <t>Total_Emission</t>
    <phoneticPr fontId="2" type="noConversion"/>
  </si>
  <si>
    <t>Ton_CO2eq</t>
    <phoneticPr fontId="2" type="noConversion"/>
  </si>
  <si>
    <t>kg_&lt;선택&gt;</t>
    <phoneticPr fontId="2" type="noConversion"/>
  </si>
  <si>
    <t>m2</t>
    <phoneticPr fontId="2" type="noConversion"/>
  </si>
  <si>
    <t>[Tier 2a 계산법]</t>
    <phoneticPr fontId="2" type="noConversion"/>
  </si>
  <si>
    <t>가스 소비량</t>
    <phoneticPr fontId="2" type="noConversion"/>
  </si>
  <si>
    <t>1-Ui</t>
    <phoneticPr fontId="2" type="noConversion"/>
  </si>
  <si>
    <t>1-가스 Bombe
내의 잔류비율</t>
    <phoneticPr fontId="2" type="noConversion"/>
  </si>
  <si>
    <t>1-h</t>
    <phoneticPr fontId="2" type="noConversion"/>
  </si>
  <si>
    <t>반도체</t>
  </si>
  <si>
    <t>부피분율</t>
    <phoneticPr fontId="2" type="noConversion"/>
  </si>
  <si>
    <t>aj</t>
    <phoneticPr fontId="2" type="noConversion"/>
  </si>
  <si>
    <t>dj</t>
    <phoneticPr fontId="2" type="noConversion"/>
  </si>
  <si>
    <t>저감효율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</si>
  <si>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</si>
  <si>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</si>
  <si>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</si>
  <si>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부생가스 배출계수</t>
    <phoneticPr fontId="2" type="noConversion"/>
  </si>
  <si>
    <t>CF4</t>
    <phoneticPr fontId="2" type="noConversion"/>
  </si>
  <si>
    <t>저감효율</t>
    <phoneticPr fontId="2" type="noConversion"/>
  </si>
  <si>
    <t>CHF3</t>
    <phoneticPr fontId="2" type="noConversion"/>
  </si>
  <si>
    <t>① 온실가스</t>
    <phoneticPr fontId="2" type="noConversion"/>
  </si>
  <si>
    <t>&lt;선택&gt;_Emission</t>
    <phoneticPr fontId="2" type="noConversion"/>
  </si>
  <si>
    <t>kg_&lt;선택&gt;</t>
    <phoneticPr fontId="2" type="noConversion"/>
  </si>
  <si>
    <t>CF4_Emission</t>
    <phoneticPr fontId="2" type="noConversion"/>
  </si>
  <si>
    <t>kg_CF4</t>
    <phoneticPr fontId="2" type="noConversion"/>
  </si>
  <si>
    <t>C2F6_Emission</t>
    <phoneticPr fontId="2" type="noConversion"/>
  </si>
  <si>
    <t>kg_C2F6</t>
    <phoneticPr fontId="2" type="noConversion"/>
  </si>
  <si>
    <t>C3F8_Emission</t>
    <phoneticPr fontId="2" type="noConversion"/>
  </si>
  <si>
    <t>kg_C3F8</t>
    <phoneticPr fontId="2" type="noConversion"/>
  </si>
  <si>
    <t>CHF3_Emission</t>
    <phoneticPr fontId="2" type="noConversion"/>
  </si>
  <si>
    <t>kg_CHF3</t>
    <phoneticPr fontId="2" type="noConversion"/>
  </si>
  <si>
    <t>Total_Emission</t>
    <phoneticPr fontId="2" type="noConversion"/>
  </si>
  <si>
    <t>Ton_CO2eq</t>
    <phoneticPr fontId="2" type="noConversion"/>
  </si>
  <si>
    <t>[Tier 2b 계산법 - 식각공정]</t>
    <phoneticPr fontId="2" type="noConversion"/>
  </si>
  <si>
    <t>파괴율</t>
    <phoneticPr fontId="2" type="noConversion"/>
  </si>
  <si>
    <t>파괴율</t>
    <phoneticPr fontId="2" type="noConversion"/>
  </si>
  <si>
    <t>[Tier 2b 계산법 - 증착공정]</t>
    <phoneticPr fontId="2" type="noConversion"/>
  </si>
  <si>
    <t>C3F8</t>
    <phoneticPr fontId="2" type="noConversion"/>
  </si>
  <si>
    <t>C3F8_Emission</t>
    <phoneticPr fontId="2" type="noConversion"/>
  </si>
  <si>
    <t>연간 가스 사용량</t>
    <phoneticPr fontId="2" type="noConversion"/>
  </si>
  <si>
    <t>시간당 가스 사용량</t>
    <phoneticPr fontId="2" type="noConversion"/>
  </si>
  <si>
    <t> Carbon dioxide (이산화탄소)</t>
  </si>
  <si>
    <r>
      <t xml:space="preserve">  - 작성 후 e나라도움 사업계획 제출 시 함께 제출 (※ 파일명 : 감축효과 산출 Tool_업체명(사업장명)_감축설비명.xls)
  - </t>
    </r>
    <r>
      <rPr>
        <b/>
        <sz val="11"/>
        <color rgb="FFFF0000"/>
        <rFont val="맑은 고딕"/>
        <family val="3"/>
        <charset val="129"/>
        <scheme val="minor"/>
      </rPr>
      <t>입력값에 대한 증빙 혹은 산출근거 제출 필수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</si>
</sst>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0_ "/>
    <numFmt numFmtId="177" formatCode="0.000"/>
    <numFmt numFmtId="178" formatCode="0.0000000000"/>
    <numFmt numFmtId="179" formatCode="0.00000"/>
    <numFmt numFmtId="180" formatCode="0.0000000"/>
    <numFmt numFmtId="181" formatCode="_-* #,##0.000_-;\-* #,##0.000_-;_-* &quot;-&quot;_-;_-@_-"/>
    <numFmt numFmtId="182" formatCode="_-* #,##0.0_-;\-* #,##0.0_-;_-* &quot;-&quot;_-;_-@_-"/>
    <numFmt numFmtId="183" formatCode="_-* #,##0.0000_-;\-* #,##0.0000_-;_-* &quot;-&quot;_-;_-@_-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bscript"/>
      <sz val="10"/>
      <name val="맑은 고딕"/>
      <family val="3"/>
      <charset val="129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맑은 고딕"/>
      <family val="1"/>
    </font>
    <font>
      <sz val="10"/>
      <color indexed="8"/>
      <name val="Times New Roman"/>
      <family val="1"/>
    </font>
    <font>
      <b/>
      <sz val="10"/>
      <color indexed="9"/>
      <name val="맑은 고딕"/>
      <family val="3"/>
      <charset val="129"/>
    </font>
    <font>
      <b/>
      <sz val="10"/>
      <color indexed="9"/>
      <name val="Times New Roman"/>
      <family val="3"/>
      <charset val="129"/>
    </font>
    <font>
      <b/>
      <sz val="10"/>
      <color indexed="9"/>
      <name val="Times New Roman"/>
      <family val="1"/>
    </font>
    <font>
      <b/>
      <sz val="10"/>
      <color indexed="9"/>
      <name val="바탕"/>
      <family val="1"/>
      <charset val="129"/>
    </font>
    <font>
      <sz val="8"/>
      <name val="돋움"/>
      <family val="2"/>
      <charset val="129"/>
    </font>
    <font>
      <b/>
      <vertAlign val="subscript"/>
      <sz val="10"/>
      <color indexed="9"/>
      <name val="Times New Roman"/>
      <family val="1"/>
    </font>
    <font>
      <sz val="10"/>
      <name val="맑은 고딕"/>
      <family val="3"/>
      <charset val="129"/>
    </font>
    <font>
      <b/>
      <sz val="10"/>
      <color indexed="9"/>
      <name val="맑은 고딕"/>
      <family val="1"/>
    </font>
    <font>
      <vertAlign val="subscript"/>
      <sz val="10"/>
      <color theme="0" tint="-4.9989318521683403E-2"/>
      <name val="맑은 고딕"/>
      <family val="3"/>
      <charset val="129"/>
    </font>
    <font>
      <sz val="10"/>
      <color indexed="8"/>
      <name val="맑은 고딕"/>
      <family val="1"/>
    </font>
    <font>
      <vertAlign val="subscript"/>
      <sz val="10"/>
      <color indexed="8"/>
      <name val="Times New Roman"/>
      <family val="1"/>
    </font>
    <font>
      <sz val="10"/>
      <color theme="0" tint="-4.9989318521683403E-2"/>
      <name val="맑은 고딕"/>
      <family val="3"/>
      <charset val="129"/>
    </font>
    <font>
      <vertAlign val="subscript"/>
      <sz val="10"/>
      <name val="맑은 고딕"/>
      <family val="3"/>
      <charset val="129"/>
    </font>
    <font>
      <sz val="10"/>
      <name val="바탕"/>
      <family val="1"/>
      <charset val="129"/>
    </font>
    <font>
      <sz val="10"/>
      <name val="Times New Roman"/>
      <family val="3"/>
      <charset val="129"/>
    </font>
    <font>
      <sz val="10"/>
      <name val="맑은 고딕"/>
      <family val="1"/>
    </font>
    <font>
      <sz val="10"/>
      <color indexed="8"/>
      <name val="바탕"/>
      <family val="1"/>
      <charset val="129"/>
    </font>
    <font>
      <sz val="10"/>
      <color indexed="8"/>
      <name val="맑은 고딕"/>
      <family val="3"/>
      <charset val="129"/>
    </font>
    <font>
      <sz val="13"/>
      <color rgb="FF000000"/>
      <name val="한양신명조"/>
      <family val="3"/>
      <charset val="129"/>
    </font>
    <font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26D9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/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/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 style="medium">
        <color rgb="FFFF0000"/>
      </top>
      <bottom style="thin">
        <color auto="1"/>
      </bottom>
      <diagonal/>
    </border>
    <border>
      <left/>
      <right/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/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5" fillId="14" borderId="1">
      <alignment horizontal="center" vertical="center" wrapText="1"/>
    </xf>
    <xf numFmtId="0" fontId="15" fillId="6" borderId="1">
      <alignment horizontal="center" vertical="center" wrapText="1"/>
    </xf>
    <xf numFmtId="176" fontId="16" fillId="0" borderId="17">
      <alignment horizontal="right" vertical="center" wrapText="1"/>
    </xf>
    <xf numFmtId="0" fontId="44" fillId="0" borderId="0" applyNumberFormat="0">
      <alignment vertical="center"/>
    </xf>
  </cellStyleXfs>
  <cellXfs count="25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6" fillId="7" borderId="5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 wrapText="1"/>
    </xf>
    <xf numFmtId="0" fontId="6" fillId="7" borderId="10" xfId="0" applyFont="1" applyFill="1" applyBorder="1" applyAlignment="1">
      <alignment vertical="center" wrapText="1"/>
    </xf>
    <xf numFmtId="0" fontId="6" fillId="7" borderId="8" xfId="0" applyFont="1" applyFill="1" applyBorder="1" applyAlignment="1">
      <alignment vertical="center"/>
    </xf>
    <xf numFmtId="0" fontId="9" fillId="9" borderId="15" xfId="0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4" fillId="11" borderId="16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6" fillId="14" borderId="1" xfId="3" applyFont="1" applyBorder="1">
      <alignment horizontal="center" vertical="center" wrapText="1"/>
    </xf>
    <xf numFmtId="0" fontId="15" fillId="14" borderId="1" xfId="3" applyBorder="1">
      <alignment horizontal="center" vertical="center" wrapText="1"/>
    </xf>
    <xf numFmtId="0" fontId="16" fillId="6" borderId="1" xfId="4" applyFont="1" applyBorder="1">
      <alignment horizontal="center" vertical="center" wrapText="1"/>
    </xf>
    <xf numFmtId="176" fontId="16" fillId="0" borderId="17" xfId="5" applyFont="1" applyBorder="1">
      <alignment horizontal="right" vertical="center" wrapText="1"/>
    </xf>
    <xf numFmtId="0" fontId="14" fillId="0" borderId="17" xfId="0" applyFont="1" applyBorder="1">
      <alignment vertical="center"/>
    </xf>
    <xf numFmtId="177" fontId="14" fillId="0" borderId="17" xfId="0" applyNumberFormat="1" applyFont="1" applyBorder="1">
      <alignment vertical="center"/>
    </xf>
    <xf numFmtId="178" fontId="14" fillId="0" borderId="17" xfId="0" applyNumberFormat="1" applyFont="1" applyBorder="1">
      <alignment vertical="center"/>
    </xf>
    <xf numFmtId="179" fontId="14" fillId="0" borderId="17" xfId="0" applyNumberFormat="1" applyFont="1" applyBorder="1">
      <alignment vertical="center"/>
    </xf>
    <xf numFmtId="0" fontId="8" fillId="0" borderId="0" xfId="0" applyFont="1">
      <alignment vertical="center"/>
    </xf>
    <xf numFmtId="0" fontId="7" fillId="6" borderId="1" xfId="4" applyFont="1" applyBorder="1" applyAlignment="1">
      <alignment horizontal="left" vertical="center" wrapText="1"/>
    </xf>
    <xf numFmtId="179" fontId="14" fillId="0" borderId="17" xfId="0" applyNumberFormat="1" applyFont="1" applyFill="1" applyBorder="1">
      <alignment vertical="center"/>
    </xf>
    <xf numFmtId="0" fontId="15" fillId="6" borderId="1" xfId="4" applyBorder="1" applyAlignment="1">
      <alignment horizontal="left" vertical="center" wrapText="1"/>
    </xf>
    <xf numFmtId="0" fontId="16" fillId="6" borderId="18" xfId="4" applyFont="1" applyBorder="1">
      <alignment horizontal="center" vertical="center" wrapText="1"/>
    </xf>
    <xf numFmtId="180" fontId="14" fillId="0" borderId="17" xfId="0" applyNumberFormat="1" applyFont="1" applyBorder="1">
      <alignment vertical="center"/>
    </xf>
    <xf numFmtId="0" fontId="7" fillId="0" borderId="0" xfId="0" applyFont="1">
      <alignment vertical="center"/>
    </xf>
    <xf numFmtId="0" fontId="6" fillId="0" borderId="13" xfId="0" applyFont="1" applyBorder="1">
      <alignment vertical="center"/>
    </xf>
    <xf numFmtId="0" fontId="15" fillId="0" borderId="0" xfId="0" applyFont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0" xfId="0" applyBorder="1">
      <alignment vertical="center"/>
    </xf>
    <xf numFmtId="0" fontId="0" fillId="0" borderId="25" xfId="0" applyBorder="1" applyAlignment="1">
      <alignment horizontal="center" vertical="center"/>
    </xf>
    <xf numFmtId="0" fontId="6" fillId="0" borderId="0" xfId="0" applyFont="1" applyBorder="1">
      <alignment vertical="center"/>
    </xf>
    <xf numFmtId="176" fontId="16" fillId="10" borderId="17" xfId="5" applyFont="1" applyFill="1" applyBorder="1">
      <alignment horizontal="right" vertical="center" wrapText="1"/>
    </xf>
    <xf numFmtId="0" fontId="14" fillId="10" borderId="17" xfId="0" applyFont="1" applyFill="1" applyBorder="1">
      <alignment vertical="center"/>
    </xf>
    <xf numFmtId="180" fontId="14" fillId="10" borderId="17" xfId="0" applyNumberFormat="1" applyFont="1" applyFill="1" applyBorder="1">
      <alignment vertical="center"/>
    </xf>
    <xf numFmtId="178" fontId="14" fillId="10" borderId="17" xfId="0" applyNumberFormat="1" applyFont="1" applyFill="1" applyBorder="1">
      <alignment vertical="center"/>
    </xf>
    <xf numFmtId="177" fontId="14" fillId="10" borderId="17" xfId="0" applyNumberFormat="1" applyFont="1" applyFill="1" applyBorder="1">
      <alignment vertical="center"/>
    </xf>
    <xf numFmtId="179" fontId="14" fillId="10" borderId="17" xfId="0" applyNumberFormat="1" applyFont="1" applyFill="1" applyBorder="1">
      <alignment vertical="center"/>
    </xf>
    <xf numFmtId="0" fontId="16" fillId="10" borderId="18" xfId="4" applyFont="1" applyFill="1" applyBorder="1">
      <alignment horizontal="center" vertical="center" wrapText="1"/>
    </xf>
    <xf numFmtId="0" fontId="4" fillId="8" borderId="18" xfId="0" applyFont="1" applyFill="1" applyBorder="1" applyAlignment="1">
      <alignment horizontal="center" vertical="center"/>
    </xf>
    <xf numFmtId="0" fontId="11" fillId="13" borderId="19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4" fillId="17" borderId="18" xfId="0" applyFont="1" applyFill="1" applyBorder="1" applyAlignment="1">
      <alignment horizontal="center" vertical="center" wrapText="1"/>
    </xf>
    <xf numFmtId="0" fontId="4" fillId="11" borderId="43" xfId="0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vertical="center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5" fillId="19" borderId="56" xfId="0" applyNumberFormat="1" applyFont="1" applyFill="1" applyBorder="1" applyAlignment="1" applyProtection="1">
      <alignment horizontal="center" vertical="center" wrapText="1"/>
    </xf>
    <xf numFmtId="0" fontId="25" fillId="19" borderId="20" xfId="0" applyNumberFormat="1" applyFont="1" applyFill="1" applyBorder="1" applyAlignment="1" applyProtection="1">
      <alignment vertical="center"/>
    </xf>
    <xf numFmtId="0" fontId="27" fillId="0" borderId="0" xfId="0" applyNumberFormat="1" applyFont="1" applyFill="1" applyBorder="1" applyAlignment="1" applyProtection="1">
      <alignment horizontal="center" vertical="center"/>
    </xf>
    <xf numFmtId="0" fontId="28" fillId="19" borderId="18" xfId="0" applyNumberFormat="1" applyFont="1" applyFill="1" applyBorder="1" applyAlignment="1" applyProtection="1">
      <alignment horizontal="center" vertical="center" wrapText="1"/>
    </xf>
    <xf numFmtId="0" fontId="25" fillId="19" borderId="59" xfId="0" applyNumberFormat="1" applyFont="1" applyFill="1" applyBorder="1" applyAlignment="1" applyProtection="1">
      <alignment horizontal="center" vertical="center" wrapText="1"/>
    </xf>
    <xf numFmtId="0" fontId="31" fillId="0" borderId="18" xfId="0" applyNumberFormat="1" applyFont="1" applyFill="1" applyBorder="1" applyAlignment="1" applyProtection="1">
      <alignment horizontal="center" vertical="center"/>
    </xf>
    <xf numFmtId="0" fontId="21" fillId="0" borderId="18" xfId="0" applyNumberFormat="1" applyFont="1" applyFill="1" applyBorder="1" applyAlignment="1" applyProtection="1">
      <alignment vertical="center"/>
    </xf>
    <xf numFmtId="0" fontId="27" fillId="19" borderId="18" xfId="0" applyNumberFormat="1" applyFont="1" applyFill="1" applyBorder="1" applyAlignment="1" applyProtection="1">
      <alignment horizontal="center" vertical="center"/>
    </xf>
    <xf numFmtId="0" fontId="27" fillId="19" borderId="18" xfId="0" applyNumberFormat="1" applyFont="1" applyFill="1" applyBorder="1" applyAlignment="1" applyProtection="1">
      <alignment horizontal="center" vertical="center" wrapText="1"/>
    </xf>
    <xf numFmtId="0" fontId="25" fillId="19" borderId="18" xfId="0" applyNumberFormat="1" applyFont="1" applyFill="1" applyBorder="1" applyAlignment="1" applyProtection="1">
      <alignment horizontal="center" vertical="center" wrapText="1"/>
    </xf>
    <xf numFmtId="0" fontId="21" fillId="20" borderId="18" xfId="0" applyNumberFormat="1" applyFont="1" applyFill="1" applyBorder="1" applyAlignment="1" applyProtection="1">
      <alignment vertical="center"/>
    </xf>
    <xf numFmtId="0" fontId="24" fillId="0" borderId="18" xfId="0" applyNumberFormat="1" applyFont="1" applyFill="1" applyBorder="1" applyAlignment="1" applyProtection="1">
      <alignment horizontal="center" vertical="center" wrapText="1"/>
    </xf>
    <xf numFmtId="0" fontId="21" fillId="20" borderId="59" xfId="0" applyNumberFormat="1" applyFont="1" applyFill="1" applyBorder="1" applyAlignment="1" applyProtection="1">
      <alignment horizontal="center" vertical="center" wrapText="1"/>
    </xf>
    <xf numFmtId="0" fontId="21" fillId="0" borderId="18" xfId="0" applyNumberFormat="1" applyFont="1" applyFill="1" applyBorder="1" applyAlignment="1" applyProtection="1">
      <alignment horizontal="center" vertical="center"/>
    </xf>
    <xf numFmtId="41" fontId="21" fillId="0" borderId="18" xfId="1" applyFont="1" applyFill="1" applyBorder="1" applyAlignment="1" applyProtection="1">
      <alignment vertical="center"/>
    </xf>
    <xf numFmtId="0" fontId="38" fillId="0" borderId="18" xfId="0" applyNumberFormat="1" applyFont="1" applyFill="1" applyBorder="1" applyAlignment="1" applyProtection="1">
      <alignment horizontal="center" vertical="center"/>
    </xf>
    <xf numFmtId="0" fontId="31" fillId="17" borderId="18" xfId="0" applyNumberFormat="1" applyFont="1" applyFill="1" applyBorder="1" applyAlignment="1" applyProtection="1">
      <alignment horizontal="center" vertical="center"/>
    </xf>
    <xf numFmtId="0" fontId="21" fillId="17" borderId="18" xfId="0" applyNumberFormat="1" applyFont="1" applyFill="1" applyBorder="1" applyAlignment="1" applyProtection="1">
      <alignment vertical="center"/>
    </xf>
    <xf numFmtId="41" fontId="21" fillId="17" borderId="18" xfId="1" applyFont="1" applyFill="1" applyBorder="1" applyAlignment="1" applyProtection="1">
      <alignment vertical="center"/>
    </xf>
    <xf numFmtId="0" fontId="41" fillId="0" borderId="62" xfId="0" applyNumberFormat="1" applyFont="1" applyFill="1" applyBorder="1" applyAlignment="1" applyProtection="1">
      <alignment vertical="center" wrapText="1"/>
    </xf>
    <xf numFmtId="0" fontId="21" fillId="0" borderId="63" xfId="0" applyNumberFormat="1" applyFont="1" applyFill="1" applyBorder="1" applyAlignment="1" applyProtection="1">
      <alignment vertical="center" wrapText="1"/>
    </xf>
    <xf numFmtId="0" fontId="21" fillId="20" borderId="63" xfId="0" applyNumberFormat="1" applyFont="1" applyFill="1" applyBorder="1" applyAlignment="1" applyProtection="1">
      <alignment horizontal="center" vertical="center" wrapText="1"/>
    </xf>
    <xf numFmtId="0" fontId="24" fillId="0" borderId="65" xfId="0" applyNumberFormat="1" applyFont="1" applyFill="1" applyBorder="1" applyAlignment="1" applyProtection="1">
      <alignment horizontal="center" vertical="center" wrapText="1"/>
    </xf>
    <xf numFmtId="0" fontId="21" fillId="20" borderId="66" xfId="0" applyNumberFormat="1" applyFont="1" applyFill="1" applyBorder="1" applyAlignment="1" applyProtection="1">
      <alignment horizontal="center" vertical="center" wrapText="1"/>
    </xf>
    <xf numFmtId="0" fontId="24" fillId="0" borderId="0" xfId="0" applyNumberFormat="1" applyFont="1" applyFill="1" applyBorder="1" applyAlignment="1" applyProtection="1">
      <alignment vertical="center" wrapText="1"/>
    </xf>
    <xf numFmtId="3" fontId="21" fillId="0" borderId="0" xfId="0" applyNumberFormat="1" applyFont="1" applyFill="1" applyBorder="1" applyAlignment="1" applyProtection="1">
      <alignment vertical="center" wrapText="1"/>
    </xf>
    <xf numFmtId="0" fontId="24" fillId="0" borderId="0" xfId="0" applyNumberFormat="1" applyFont="1" applyFill="1" applyBorder="1" applyAlignment="1" applyProtection="1">
      <alignment horizontal="center" vertical="center" wrapText="1"/>
    </xf>
    <xf numFmtId="3" fontId="21" fillId="0" borderId="0" xfId="0" applyNumberFormat="1" applyFont="1" applyFill="1" applyBorder="1" applyAlignment="1" applyProtection="1">
      <alignment horizontal="center" vertical="center" wrapText="1"/>
    </xf>
    <xf numFmtId="0" fontId="42" fillId="0" borderId="0" xfId="0" applyNumberFormat="1" applyFont="1" applyFill="1" applyBorder="1" applyAlignment="1" applyProtection="1">
      <alignment vertical="center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42" fillId="0" borderId="0" xfId="0" applyNumberFormat="1" applyFont="1" applyFill="1" applyBorder="1" applyAlignment="1" applyProtection="1">
      <alignment horizontal="left" vertical="center"/>
    </xf>
    <xf numFmtId="0" fontId="25" fillId="19" borderId="18" xfId="0" applyNumberFormat="1" applyFont="1" applyFill="1" applyBorder="1" applyAlignment="1" applyProtection="1">
      <alignment horizontal="center" vertical="center"/>
    </xf>
    <xf numFmtId="0" fontId="25" fillId="19" borderId="19" xfId="0" applyNumberFormat="1" applyFont="1" applyFill="1" applyBorder="1" applyAlignment="1" applyProtection="1">
      <alignment horizontal="center" vertical="center"/>
    </xf>
    <xf numFmtId="0" fontId="31" fillId="20" borderId="18" xfId="0" applyNumberFormat="1" applyFont="1" applyFill="1" applyBorder="1" applyAlignment="1" applyProtection="1">
      <alignment horizontal="center" vertical="center"/>
    </xf>
    <xf numFmtId="41" fontId="21" fillId="20" borderId="18" xfId="1" applyFont="1" applyFill="1" applyBorder="1" applyAlignment="1" applyProtection="1">
      <alignment vertical="center"/>
    </xf>
    <xf numFmtId="0" fontId="21" fillId="20" borderId="0" xfId="0" applyNumberFormat="1" applyFont="1" applyFill="1" applyBorder="1" applyAlignment="1" applyProtection="1">
      <alignment vertical="center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 applyProtection="1">
      <alignment horizontal="center" vertical="center" wrapText="1"/>
    </xf>
    <xf numFmtId="41" fontId="24" fillId="0" borderId="18" xfId="1" applyFont="1" applyFill="1" applyBorder="1" applyAlignment="1" applyProtection="1">
      <alignment vertical="center"/>
    </xf>
    <xf numFmtId="0" fontId="24" fillId="0" borderId="18" xfId="0" applyNumberFormat="1" applyFont="1" applyFill="1" applyBorder="1" applyAlignment="1" applyProtection="1">
      <alignment vertical="center"/>
    </xf>
    <xf numFmtId="3" fontId="43" fillId="0" borderId="0" xfId="0" applyNumberFormat="1" applyFont="1" applyBorder="1" applyAlignment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center" indent="1"/>
    </xf>
    <xf numFmtId="3" fontId="24" fillId="0" borderId="0" xfId="0" applyNumberFormat="1" applyFont="1" applyFill="1" applyBorder="1" applyAlignment="1" applyProtection="1">
      <alignment horizontal="center" vertical="center" wrapText="1"/>
    </xf>
    <xf numFmtId="0" fontId="44" fillId="21" borderId="67" xfId="0" applyNumberFormat="1" applyFont="1" applyFill="1" applyBorder="1" applyAlignment="1" applyProtection="1">
      <alignment horizontal="center" vertical="center"/>
    </xf>
    <xf numFmtId="0" fontId="44" fillId="21" borderId="66" xfId="0" applyNumberFormat="1" applyFont="1" applyFill="1" applyBorder="1" applyAlignment="1" applyProtection="1">
      <alignment horizontal="center" vertical="center"/>
    </xf>
    <xf numFmtId="0" fontId="44" fillId="21" borderId="62" xfId="0" applyNumberFormat="1" applyFont="1" applyFill="1" applyBorder="1" applyAlignment="1" applyProtection="1">
      <alignment horizontal="center" vertical="center"/>
    </xf>
    <xf numFmtId="0" fontId="44" fillId="21" borderId="18" xfId="0" applyNumberFormat="1" applyFont="1" applyFill="1" applyBorder="1" applyAlignment="1" applyProtection="1">
      <alignment horizontal="center" vertical="center"/>
    </xf>
    <xf numFmtId="0" fontId="44" fillId="21" borderId="63" xfId="0" applyNumberFormat="1" applyFont="1" applyFill="1" applyBorder="1" applyAlignment="1" applyProtection="1">
      <alignment horizontal="center" vertical="center"/>
    </xf>
    <xf numFmtId="0" fontId="44" fillId="0" borderId="0" xfId="6">
      <alignment vertical="center"/>
    </xf>
    <xf numFmtId="0" fontId="44" fillId="21" borderId="65" xfId="0" applyNumberFormat="1" applyFont="1" applyFill="1" applyBorder="1" applyAlignment="1" applyProtection="1">
      <alignment horizontal="center" vertical="center"/>
    </xf>
    <xf numFmtId="0" fontId="6" fillId="8" borderId="71" xfId="0" applyFont="1" applyFill="1" applyBorder="1" applyAlignment="1">
      <alignment horizontal="center" vertical="center"/>
    </xf>
    <xf numFmtId="0" fontId="6" fillId="8" borderId="72" xfId="0" applyFont="1" applyFill="1" applyBorder="1" applyAlignment="1">
      <alignment horizontal="center" vertical="center"/>
    </xf>
    <xf numFmtId="0" fontId="6" fillId="11" borderId="72" xfId="0" applyFont="1" applyFill="1" applyBorder="1" applyAlignment="1">
      <alignment horizontal="center" vertical="center"/>
    </xf>
    <xf numFmtId="41" fontId="6" fillId="10" borderId="72" xfId="1" applyFont="1" applyFill="1" applyBorder="1" applyAlignment="1">
      <alignment vertical="center"/>
    </xf>
    <xf numFmtId="0" fontId="19" fillId="3" borderId="73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6" fillId="12" borderId="71" xfId="0" applyFont="1" applyFill="1" applyBorder="1" applyAlignment="1">
      <alignment horizontal="center" vertical="center"/>
    </xf>
    <xf numFmtId="41" fontId="6" fillId="12" borderId="72" xfId="1" applyFont="1" applyFill="1" applyBorder="1" applyAlignment="1">
      <alignment vertical="center"/>
    </xf>
    <xf numFmtId="0" fontId="19" fillId="12" borderId="75" xfId="0" applyFont="1" applyFill="1" applyBorder="1" applyAlignment="1">
      <alignment horizontal="center" vertical="center"/>
    </xf>
    <xf numFmtId="0" fontId="19" fillId="12" borderId="73" xfId="0" applyFont="1" applyFill="1" applyBorder="1" applyAlignment="1">
      <alignment horizontal="center" vertical="center"/>
    </xf>
    <xf numFmtId="41" fontId="7" fillId="12" borderId="74" xfId="1" applyFont="1" applyFill="1" applyBorder="1" applyAlignment="1">
      <alignment vertical="center"/>
    </xf>
    <xf numFmtId="0" fontId="6" fillId="8" borderId="76" xfId="0" applyFont="1" applyFill="1" applyBorder="1" applyAlignment="1">
      <alignment horizontal="center" vertical="center"/>
    </xf>
    <xf numFmtId="41" fontId="6" fillId="12" borderId="70" xfId="1" applyFont="1" applyFill="1" applyBorder="1" applyAlignment="1">
      <alignment vertical="center"/>
    </xf>
    <xf numFmtId="0" fontId="6" fillId="12" borderId="18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28" fillId="19" borderId="30" xfId="0" applyNumberFormat="1" applyFont="1" applyFill="1" applyBorder="1" applyAlignment="1" applyProtection="1">
      <alignment horizontal="center" vertical="center" wrapText="1"/>
    </xf>
    <xf numFmtId="182" fontId="6" fillId="12" borderId="18" xfId="1" applyNumberFormat="1" applyFont="1" applyFill="1" applyBorder="1" applyAlignment="1">
      <alignment horizontal="center" vertical="center"/>
    </xf>
    <xf numFmtId="181" fontId="6" fillId="12" borderId="18" xfId="1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183" fontId="6" fillId="10" borderId="18" xfId="1" applyNumberFormat="1" applyFont="1" applyFill="1" applyBorder="1" applyAlignment="1">
      <alignment horizontal="center" vertical="center"/>
    </xf>
    <xf numFmtId="181" fontId="6" fillId="12" borderId="19" xfId="1" applyNumberFormat="1" applyFont="1" applyFill="1" applyBorder="1" applyAlignment="1">
      <alignment horizontal="center" vertical="center"/>
    </xf>
    <xf numFmtId="181" fontId="6" fillId="12" borderId="77" xfId="1" applyNumberFormat="1" applyFont="1" applyFill="1" applyBorder="1" applyAlignment="1">
      <alignment horizontal="center" vertical="center"/>
    </xf>
    <xf numFmtId="181" fontId="6" fillId="12" borderId="78" xfId="1" applyNumberFormat="1" applyFont="1" applyFill="1" applyBorder="1" applyAlignment="1">
      <alignment horizontal="center" vertical="center"/>
    </xf>
    <xf numFmtId="181" fontId="6" fillId="12" borderId="79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9" fillId="9" borderId="34" xfId="0" applyFont="1" applyFill="1" applyBorder="1" applyAlignment="1">
      <alignment horizontal="center" vertical="center"/>
    </xf>
    <xf numFmtId="0" fontId="9" fillId="9" borderId="36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 vertical="center"/>
    </xf>
    <xf numFmtId="0" fontId="6" fillId="7" borderId="19" xfId="0" quotePrefix="1" applyFont="1" applyFill="1" applyBorder="1" applyAlignment="1">
      <alignment horizontal="left" vertical="center" wrapText="1"/>
    </xf>
    <xf numFmtId="0" fontId="6" fillId="7" borderId="20" xfId="0" quotePrefix="1" applyFont="1" applyFill="1" applyBorder="1" applyAlignment="1">
      <alignment horizontal="left" vertical="center" wrapText="1"/>
    </xf>
    <xf numFmtId="0" fontId="6" fillId="7" borderId="38" xfId="0" quotePrefix="1" applyFont="1" applyFill="1" applyBorder="1" applyAlignment="1">
      <alignment horizontal="left" vertical="center" wrapText="1"/>
    </xf>
    <xf numFmtId="0" fontId="6" fillId="7" borderId="35" xfId="0" quotePrefix="1" applyFont="1" applyFill="1" applyBorder="1" applyAlignment="1">
      <alignment horizontal="left" vertical="center" wrapText="1"/>
    </xf>
    <xf numFmtId="0" fontId="6" fillId="7" borderId="39" xfId="0" quotePrefix="1" applyFont="1" applyFill="1" applyBorder="1" applyAlignment="1">
      <alignment horizontal="left" vertical="center" wrapText="1"/>
    </xf>
    <xf numFmtId="0" fontId="6" fillId="7" borderId="40" xfId="0" quotePrefix="1" applyFont="1" applyFill="1" applyBorder="1" applyAlignment="1">
      <alignment horizontal="left" vertical="center" wrapText="1"/>
    </xf>
    <xf numFmtId="0" fontId="8" fillId="7" borderId="11" xfId="0" applyFont="1" applyFill="1" applyBorder="1" applyAlignment="1">
      <alignment horizontal="left" vertical="top" wrapText="1"/>
    </xf>
    <xf numFmtId="0" fontId="8" fillId="7" borderId="12" xfId="0" applyFont="1" applyFill="1" applyBorder="1" applyAlignment="1">
      <alignment horizontal="left" vertical="top" wrapText="1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top" wrapText="1"/>
    </xf>
    <xf numFmtId="0" fontId="8" fillId="7" borderId="9" xfId="0" applyFont="1" applyFill="1" applyBorder="1" applyAlignment="1">
      <alignment horizontal="left" vertical="top" wrapText="1"/>
    </xf>
    <xf numFmtId="0" fontId="4" fillId="7" borderId="0" xfId="0" applyFont="1" applyFill="1" applyBorder="1" applyAlignment="1">
      <alignment horizontal="left" vertical="center"/>
    </xf>
    <xf numFmtId="0" fontId="4" fillId="7" borderId="9" xfId="0" applyFont="1" applyFill="1" applyBorder="1" applyAlignment="1">
      <alignment horizontal="left" vertical="center"/>
    </xf>
    <xf numFmtId="0" fontId="9" fillId="9" borderId="14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18" fillId="4" borderId="23" xfId="0" applyFont="1" applyFill="1" applyBorder="1" applyAlignment="1">
      <alignment horizontal="center" vertical="center"/>
    </xf>
    <xf numFmtId="0" fontId="18" fillId="15" borderId="22" xfId="0" applyFont="1" applyFill="1" applyBorder="1" applyAlignment="1">
      <alignment horizontal="center" vertical="center"/>
    </xf>
    <xf numFmtId="0" fontId="18" fillId="15" borderId="23" xfId="0" applyFont="1" applyFill="1" applyBorder="1" applyAlignment="1">
      <alignment horizontal="center" vertical="center"/>
    </xf>
    <xf numFmtId="0" fontId="18" fillId="16" borderId="26" xfId="0" applyFont="1" applyFill="1" applyBorder="1" applyAlignment="1">
      <alignment horizontal="center" vertical="center"/>
    </xf>
    <xf numFmtId="0" fontId="18" fillId="16" borderId="27" xfId="0" applyFont="1" applyFill="1" applyBorder="1" applyAlignment="1">
      <alignment horizontal="center" vertical="center"/>
    </xf>
    <xf numFmtId="0" fontId="18" fillId="16" borderId="28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11" fillId="13" borderId="19" xfId="0" applyFont="1" applyFill="1" applyBorder="1" applyAlignment="1">
      <alignment horizontal="center" vertical="center"/>
    </xf>
    <xf numFmtId="0" fontId="11" fillId="13" borderId="21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right" vertical="center"/>
    </xf>
    <xf numFmtId="0" fontId="4" fillId="11" borderId="18" xfId="0" applyFont="1" applyFill="1" applyBorder="1" applyAlignment="1">
      <alignment horizontal="center" vertical="center"/>
    </xf>
    <xf numFmtId="41" fontId="4" fillId="10" borderId="18" xfId="1" applyFont="1" applyFill="1" applyBorder="1" applyAlignment="1">
      <alignment horizontal="right" vertical="center"/>
    </xf>
    <xf numFmtId="0" fontId="4" fillId="8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8" fillId="13" borderId="19" xfId="0" applyFont="1" applyFill="1" applyBorder="1" applyAlignment="1">
      <alignment horizontal="center" vertical="center"/>
    </xf>
    <xf numFmtId="0" fontId="18" fillId="13" borderId="20" xfId="0" applyFont="1" applyFill="1" applyBorder="1" applyAlignment="1">
      <alignment horizontal="center" vertical="center"/>
    </xf>
    <xf numFmtId="0" fontId="6" fillId="8" borderId="29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4" fillId="11" borderId="21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/>
    </xf>
    <xf numFmtId="0" fontId="6" fillId="8" borderId="21" xfId="0" applyFont="1" applyFill="1" applyBorder="1" applyAlignment="1">
      <alignment horizontal="center" vertical="center"/>
    </xf>
    <xf numFmtId="0" fontId="22" fillId="18" borderId="1" xfId="0" applyNumberFormat="1" applyFont="1" applyFill="1" applyBorder="1" applyAlignment="1" applyProtection="1">
      <alignment horizontal="center" vertical="center" wrapText="1"/>
    </xf>
    <xf numFmtId="0" fontId="25" fillId="19" borderId="44" xfId="0" applyNumberFormat="1" applyFont="1" applyFill="1" applyBorder="1" applyAlignment="1" applyProtection="1">
      <alignment horizontal="center" vertical="center"/>
    </xf>
    <xf numFmtId="0" fontId="25" fillId="19" borderId="47" xfId="0" applyNumberFormat="1" applyFont="1" applyFill="1" applyBorder="1" applyAlignment="1" applyProtection="1">
      <alignment horizontal="center" vertical="center"/>
    </xf>
    <xf numFmtId="0" fontId="22" fillId="18" borderId="49" xfId="0" applyNumberFormat="1" applyFont="1" applyFill="1" applyBorder="1" applyAlignment="1" applyProtection="1">
      <alignment horizontal="center" vertical="center" wrapText="1"/>
    </xf>
    <xf numFmtId="0" fontId="22" fillId="18" borderId="50" xfId="0" applyNumberFormat="1" applyFont="1" applyFill="1" applyBorder="1" applyAlignment="1" applyProtection="1">
      <alignment horizontal="center" vertical="center" wrapText="1"/>
    </xf>
    <xf numFmtId="0" fontId="22" fillId="18" borderId="51" xfId="0" applyNumberFormat="1" applyFont="1" applyFill="1" applyBorder="1" applyAlignment="1" applyProtection="1">
      <alignment horizontal="center" vertical="center" wrapText="1"/>
    </xf>
    <xf numFmtId="0" fontId="22" fillId="18" borderId="52" xfId="0" applyNumberFormat="1" applyFont="1" applyFill="1" applyBorder="1" applyAlignment="1" applyProtection="1">
      <alignment horizontal="center" vertical="center" wrapText="1"/>
    </xf>
    <xf numFmtId="0" fontId="22" fillId="18" borderId="53" xfId="0" applyNumberFormat="1" applyFont="1" applyFill="1" applyBorder="1" applyAlignment="1" applyProtection="1">
      <alignment horizontal="center" vertical="center" wrapText="1"/>
    </xf>
    <xf numFmtId="0" fontId="22" fillId="18" borderId="54" xfId="0" applyNumberFormat="1" applyFont="1" applyFill="1" applyBorder="1" applyAlignment="1" applyProtection="1">
      <alignment horizontal="center" vertical="center" wrapText="1"/>
    </xf>
    <xf numFmtId="0" fontId="22" fillId="18" borderId="44" xfId="0" applyNumberFormat="1" applyFont="1" applyFill="1" applyBorder="1" applyAlignment="1" applyProtection="1">
      <alignment horizontal="center" vertical="center" wrapText="1"/>
    </xf>
    <xf numFmtId="0" fontId="22" fillId="18" borderId="45" xfId="0" applyNumberFormat="1" applyFont="1" applyFill="1" applyBorder="1" applyAlignment="1" applyProtection="1">
      <alignment horizontal="center" vertical="center" wrapText="1"/>
    </xf>
    <xf numFmtId="0" fontId="22" fillId="18" borderId="48" xfId="0" applyNumberFormat="1" applyFont="1" applyFill="1" applyBorder="1" applyAlignment="1" applyProtection="1">
      <alignment horizontal="center" vertical="center" wrapText="1"/>
    </xf>
    <xf numFmtId="0" fontId="22" fillId="18" borderId="47" xfId="0" applyNumberFormat="1" applyFont="1" applyFill="1" applyBorder="1" applyAlignment="1" applyProtection="1">
      <alignment horizontal="center" vertical="center" wrapText="1"/>
    </xf>
    <xf numFmtId="0" fontId="22" fillId="18" borderId="32" xfId="0" applyNumberFormat="1" applyFont="1" applyFill="1" applyBorder="1" applyAlignment="1" applyProtection="1">
      <alignment horizontal="center" vertical="center" wrapText="1"/>
    </xf>
    <xf numFmtId="0" fontId="22" fillId="18" borderId="33" xfId="0" applyNumberFormat="1" applyFont="1" applyFill="1" applyBorder="1" applyAlignment="1" applyProtection="1">
      <alignment horizontal="center" vertical="center" wrapText="1"/>
    </xf>
    <xf numFmtId="0" fontId="25" fillId="19" borderId="49" xfId="0" applyNumberFormat="1" applyFont="1" applyFill="1" applyBorder="1" applyAlignment="1" applyProtection="1">
      <alignment horizontal="center" vertical="center" wrapText="1"/>
    </xf>
    <xf numFmtId="0" fontId="25" fillId="19" borderId="55" xfId="0" applyNumberFormat="1" applyFont="1" applyFill="1" applyBorder="1" applyAlignment="1" applyProtection="1">
      <alignment horizontal="center" vertical="center" wrapText="1"/>
    </xf>
    <xf numFmtId="0" fontId="25" fillId="19" borderId="57" xfId="0" applyNumberFormat="1" applyFont="1" applyFill="1" applyBorder="1" applyAlignment="1" applyProtection="1">
      <alignment horizontal="center" vertical="center" wrapText="1"/>
    </xf>
    <xf numFmtId="0" fontId="25" fillId="19" borderId="58" xfId="0" applyNumberFormat="1" applyFont="1" applyFill="1" applyBorder="1" applyAlignment="1" applyProtection="1">
      <alignment horizontal="center" vertical="center" wrapText="1"/>
    </xf>
    <xf numFmtId="0" fontId="25" fillId="19" borderId="60" xfId="0" applyNumberFormat="1" applyFont="1" applyFill="1" applyBorder="1" applyAlignment="1" applyProtection="1">
      <alignment horizontal="center" vertical="center" wrapText="1"/>
    </xf>
    <xf numFmtId="0" fontId="25" fillId="19" borderId="33" xfId="0" applyNumberFormat="1" applyFont="1" applyFill="1" applyBorder="1" applyAlignment="1" applyProtection="1">
      <alignment horizontal="center" vertical="center" wrapText="1"/>
    </xf>
    <xf numFmtId="0" fontId="25" fillId="19" borderId="15" xfId="0" applyNumberFormat="1" applyFont="1" applyFill="1" applyBorder="1" applyAlignment="1" applyProtection="1">
      <alignment horizontal="center" vertical="center" wrapText="1"/>
    </xf>
    <xf numFmtId="0" fontId="25" fillId="19" borderId="18" xfId="0" applyNumberFormat="1" applyFont="1" applyFill="1" applyBorder="1" applyAlignment="1" applyProtection="1">
      <alignment horizontal="center" vertical="center" wrapText="1"/>
    </xf>
    <xf numFmtId="0" fontId="25" fillId="19" borderId="1" xfId="0" applyNumberFormat="1" applyFont="1" applyFill="1" applyBorder="1" applyAlignment="1" applyProtection="1">
      <alignment horizontal="center" vertical="center"/>
    </xf>
    <xf numFmtId="0" fontId="25" fillId="19" borderId="18" xfId="0" applyNumberFormat="1" applyFont="1" applyFill="1" applyBorder="1" applyAlignment="1" applyProtection="1">
      <alignment horizontal="center" vertical="center"/>
    </xf>
    <xf numFmtId="0" fontId="25" fillId="19" borderId="30" xfId="0" applyNumberFormat="1" applyFont="1" applyFill="1" applyBorder="1" applyAlignment="1" applyProtection="1">
      <alignment horizontal="center" vertical="center"/>
    </xf>
    <xf numFmtId="0" fontId="25" fillId="19" borderId="31" xfId="0" applyNumberFormat="1" applyFont="1" applyFill="1" applyBorder="1" applyAlignment="1" applyProtection="1">
      <alignment horizontal="center" vertical="center"/>
    </xf>
    <xf numFmtId="0" fontId="25" fillId="19" borderId="19" xfId="0" applyNumberFormat="1" applyFont="1" applyFill="1" applyBorder="1" applyAlignment="1" applyProtection="1">
      <alignment horizontal="center" vertical="center"/>
    </xf>
    <xf numFmtId="0" fontId="25" fillId="19" borderId="20" xfId="0" applyNumberFormat="1" applyFont="1" applyFill="1" applyBorder="1" applyAlignment="1" applyProtection="1">
      <alignment horizontal="center" vertical="center"/>
    </xf>
    <xf numFmtId="0" fontId="28" fillId="19" borderId="30" xfId="0" applyNumberFormat="1" applyFont="1" applyFill="1" applyBorder="1" applyAlignment="1" applyProtection="1">
      <alignment horizontal="center" vertical="center" wrapText="1"/>
    </xf>
    <xf numFmtId="0" fontId="28" fillId="19" borderId="31" xfId="0" applyNumberFormat="1" applyFont="1" applyFill="1" applyBorder="1" applyAlignment="1" applyProtection="1">
      <alignment horizontal="center" vertical="center" wrapText="1"/>
    </xf>
    <xf numFmtId="0" fontId="27" fillId="19" borderId="19" xfId="0" applyNumberFormat="1" applyFont="1" applyFill="1" applyBorder="1" applyAlignment="1" applyProtection="1">
      <alignment horizontal="center" vertical="center" wrapText="1"/>
    </xf>
    <xf numFmtId="0" fontId="27" fillId="19" borderId="21" xfId="0" applyNumberFormat="1" applyFont="1" applyFill="1" applyBorder="1" applyAlignment="1" applyProtection="1">
      <alignment horizontal="center" vertical="center" wrapText="1"/>
    </xf>
    <xf numFmtId="0" fontId="27" fillId="19" borderId="18" xfId="0" applyNumberFormat="1" applyFont="1" applyFill="1" applyBorder="1" applyAlignment="1" applyProtection="1">
      <alignment horizontal="center" vertical="center" wrapText="1"/>
    </xf>
    <xf numFmtId="0" fontId="28" fillId="19" borderId="18" xfId="0" applyNumberFormat="1" applyFont="1" applyFill="1" applyBorder="1" applyAlignment="1" applyProtection="1">
      <alignment horizontal="center" vertical="center" wrapText="1"/>
    </xf>
    <xf numFmtId="0" fontId="25" fillId="19" borderId="46" xfId="0" applyNumberFormat="1" applyFont="1" applyFill="1" applyBorder="1" applyAlignment="1" applyProtection="1">
      <alignment horizontal="center" vertical="center" wrapText="1"/>
    </xf>
    <xf numFmtId="0" fontId="25" fillId="19" borderId="21" xfId="0" applyNumberFormat="1" applyFont="1" applyFill="1" applyBorder="1" applyAlignment="1" applyProtection="1">
      <alignment horizontal="center" vertical="center" wrapText="1"/>
    </xf>
    <xf numFmtId="0" fontId="24" fillId="0" borderId="46" xfId="0" applyNumberFormat="1" applyFont="1" applyFill="1" applyBorder="1" applyAlignment="1" applyProtection="1">
      <alignment horizontal="center" vertical="center" wrapText="1"/>
    </xf>
    <xf numFmtId="0" fontId="24" fillId="0" borderId="21" xfId="0" applyNumberFormat="1" applyFont="1" applyFill="1" applyBorder="1" applyAlignment="1" applyProtection="1">
      <alignment horizontal="center" vertical="center" wrapText="1"/>
    </xf>
    <xf numFmtId="0" fontId="28" fillId="19" borderId="47" xfId="0" applyNumberFormat="1" applyFont="1" applyFill="1" applyBorder="1" applyAlignment="1" applyProtection="1">
      <alignment horizontal="center" vertical="center" wrapText="1"/>
    </xf>
    <xf numFmtId="0" fontId="28" fillId="19" borderId="32" xfId="0" applyNumberFormat="1" applyFont="1" applyFill="1" applyBorder="1" applyAlignment="1" applyProtection="1">
      <alignment horizontal="center" vertical="center" wrapText="1"/>
    </xf>
    <xf numFmtId="0" fontId="31" fillId="0" borderId="18" xfId="0" applyNumberFormat="1" applyFont="1" applyFill="1" applyBorder="1" applyAlignment="1" applyProtection="1">
      <alignment horizontal="center" vertical="center"/>
    </xf>
    <xf numFmtId="0" fontId="31" fillId="0" borderId="18" xfId="0" applyNumberFormat="1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31" fillId="0" borderId="30" xfId="0" applyNumberFormat="1" applyFont="1" applyFill="1" applyBorder="1" applyAlignment="1" applyProtection="1">
      <alignment horizontal="center" vertical="center"/>
    </xf>
    <xf numFmtId="0" fontId="31" fillId="0" borderId="61" xfId="0" applyNumberFormat="1" applyFont="1" applyFill="1" applyBorder="1" applyAlignment="1" applyProtection="1">
      <alignment horizontal="center" vertical="center"/>
    </xf>
    <xf numFmtId="0" fontId="31" fillId="0" borderId="31" xfId="0" applyNumberFormat="1" applyFont="1" applyFill="1" applyBorder="1" applyAlignment="1" applyProtection="1">
      <alignment horizontal="center" vertical="center"/>
    </xf>
    <xf numFmtId="0" fontId="24" fillId="0" borderId="64" xfId="0" applyNumberFormat="1" applyFont="1" applyFill="1" applyBorder="1" applyAlignment="1" applyProtection="1">
      <alignment horizontal="center" vertical="center" wrapText="1"/>
    </xf>
    <xf numFmtId="0" fontId="31" fillId="0" borderId="30" xfId="0" applyNumberFormat="1" applyFont="1" applyFill="1" applyBorder="1" applyAlignment="1" applyProtection="1">
      <alignment horizontal="center" vertical="center" wrapText="1"/>
    </xf>
    <xf numFmtId="0" fontId="31" fillId="0" borderId="31" xfId="0" applyNumberFormat="1" applyFont="1" applyFill="1" applyBorder="1" applyAlignment="1" applyProtection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2" fillId="18" borderId="18" xfId="0" applyNumberFormat="1" applyFont="1" applyFill="1" applyBorder="1" applyAlignment="1" applyProtection="1">
      <alignment horizontal="center" vertical="center" wrapText="1"/>
    </xf>
    <xf numFmtId="0" fontId="31" fillId="0" borderId="61" xfId="0" applyNumberFormat="1" applyFont="1" applyFill="1" applyBorder="1" applyAlignment="1" applyProtection="1">
      <alignment horizontal="center" vertical="center" wrapText="1"/>
    </xf>
    <xf numFmtId="0" fontId="25" fillId="19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4" fillId="21" borderId="68" xfId="0" applyNumberFormat="1" applyFont="1" applyFill="1" applyBorder="1" applyAlignment="1" applyProtection="1">
      <alignment horizontal="center" vertical="center"/>
    </xf>
    <xf numFmtId="0" fontId="44" fillId="21" borderId="69" xfId="0" applyNumberFormat="1" applyFont="1" applyFill="1" applyBorder="1" applyAlignment="1" applyProtection="1">
      <alignment horizontal="center" vertical="center"/>
    </xf>
    <xf numFmtId="0" fontId="25" fillId="19" borderId="14" xfId="0" applyNumberFormat="1" applyFont="1" applyFill="1" applyBorder="1" applyAlignment="1" applyProtection="1">
      <alignment horizontal="center" vertical="center"/>
    </xf>
    <xf numFmtId="0" fontId="25" fillId="19" borderId="62" xfId="0" applyNumberFormat="1" applyFont="1" applyFill="1" applyBorder="1" applyAlignment="1" applyProtection="1">
      <alignment horizontal="center" vertical="center"/>
    </xf>
    <xf numFmtId="0" fontId="25" fillId="19" borderId="15" xfId="0" applyNumberFormat="1" applyFont="1" applyFill="1" applyBorder="1" applyAlignment="1" applyProtection="1">
      <alignment horizontal="center" vertical="center"/>
    </xf>
    <xf numFmtId="0" fontId="25" fillId="19" borderId="56" xfId="0" applyNumberFormat="1" applyFont="1" applyFill="1" applyBorder="1" applyAlignment="1" applyProtection="1">
      <alignment horizontal="center" vertical="center" wrapText="1"/>
    </xf>
    <xf numFmtId="0" fontId="25" fillId="19" borderId="63" xfId="0" applyNumberFormat="1" applyFont="1" applyFill="1" applyBorder="1" applyAlignment="1" applyProtection="1">
      <alignment horizontal="center" vertical="center" wrapText="1"/>
    </xf>
    <xf numFmtId="0" fontId="25" fillId="19" borderId="63" xfId="0" applyNumberFormat="1" applyFont="1" applyFill="1" applyBorder="1" applyAlignment="1" applyProtection="1">
      <alignment horizontal="center" vertical="center"/>
    </xf>
  </cellXfs>
  <cellStyles count="7">
    <cellStyle name="4.제목줄" xfId="3"/>
    <cellStyle name="98.메뉴" xfId="4"/>
    <cellStyle name="99.표준(정수)" xfId="5"/>
    <cellStyle name="쉼표 [0]" xfId="1" builtinId="6"/>
    <cellStyle name="표준" xfId="0" builtinId="0"/>
    <cellStyle name="표준 103" xfId="6"/>
    <cellStyle name="표준 2" xfId="2"/>
  </cellStyles>
  <dxfs count="0"/>
  <tableStyles count="0" defaultTableStyle="TableStyleMedium2" defaultPivotStyle="PivotStyleLight16"/>
  <colors>
    <mruColors>
      <color rgb="FF226D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1</xdr:row>
      <xdr:rowOff>57150</xdr:rowOff>
    </xdr:from>
    <xdr:to>
      <xdr:col>7</xdr:col>
      <xdr:colOff>1171575</xdr:colOff>
      <xdr:row>1</xdr:row>
      <xdr:rowOff>562982</xdr:rowOff>
    </xdr:to>
    <xdr:sp macro="" textlink="">
      <xdr:nvSpPr>
        <xdr:cNvPr id="2" name="직사각형 1"/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753836</xdr:colOff>
      <xdr:row>1</xdr:row>
      <xdr:rowOff>495300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</xdr:row>
      <xdr:rowOff>57150</xdr:rowOff>
    </xdr:from>
    <xdr:to>
      <xdr:col>11</xdr:col>
      <xdr:colOff>676275</xdr:colOff>
      <xdr:row>1</xdr:row>
      <xdr:rowOff>562982</xdr:rowOff>
    </xdr:to>
    <xdr:sp macro="" textlink="">
      <xdr:nvSpPr>
        <xdr:cNvPr id="2" name="직사각형 1"/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68036</xdr:colOff>
      <xdr:row>1</xdr:row>
      <xdr:rowOff>495300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19050</xdr:colOff>
      <xdr:row>1</xdr:row>
      <xdr:rowOff>9525</xdr:rowOff>
    </xdr:from>
    <xdr:to>
      <xdr:col>20</xdr:col>
      <xdr:colOff>619125</xdr:colOff>
      <xdr:row>19</xdr:row>
      <xdr:rowOff>19050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9334500" y="104775"/>
          <a:ext cx="4714875" cy="4733925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입력방법</a:t>
          </a:r>
          <a:endParaRPr lang="en-US" altLang="ko-KR" sz="1200" b="1" u="sng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endParaRPr lang="en-US" altLang="ko-KR" sz="1500" b="0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1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① </a:t>
          </a:r>
          <a:r>
            <a:rPr lang="ko-KR" altLang="en-US" sz="1000" b="1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사용가스</a:t>
          </a:r>
          <a:endParaRPr lang="en-US" altLang="ko-KR" sz="1000" b="1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- </a:t>
          </a:r>
          <a:r>
            <a:rPr lang="ko-KR" altLang="en-US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공정가스 설비의 사용가스 선택</a:t>
          </a:r>
          <a:endParaRPr lang="en-US" altLang="ko-KR" sz="1000" b="0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endParaRPr lang="en-US" altLang="ko-KR" sz="1000" b="0" i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1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② </a:t>
          </a:r>
          <a:r>
            <a:rPr lang="ko-KR" altLang="en-US" sz="1000" b="1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시간당 사용가스 사용량</a:t>
          </a:r>
          <a:endParaRPr lang="en-US" altLang="ko-KR" sz="1000" b="1" i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0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- </a:t>
          </a:r>
          <a:r>
            <a:rPr lang="ko-KR" altLang="en-US" sz="1000" b="0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공정가스 설비의 연간</a:t>
          </a:r>
          <a:r>
            <a:rPr lang="ko-KR" altLang="en-US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가스사용량</a:t>
          </a:r>
          <a:r>
            <a:rPr lang="en-US" altLang="ko-KR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</a:t>
          </a:r>
          <a:r>
            <a:rPr lang="ko-KR" altLang="en-US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평균치로 실제 데이터 기준 입력</a:t>
          </a:r>
          <a:endParaRPr lang="en-US" altLang="ko-KR" sz="1000" b="0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endParaRPr lang="en-US" altLang="ko-KR" sz="1000" b="0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1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③ </a:t>
          </a:r>
          <a:r>
            <a:rPr lang="ko-KR" altLang="en-US" sz="1000" b="1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연간 운전시간</a:t>
          </a:r>
          <a:endParaRPr lang="en-US" altLang="ko-KR" sz="1000" b="1" i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0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- </a:t>
          </a:r>
          <a:r>
            <a:rPr lang="ko-KR" altLang="en-US" sz="1000" b="0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공정가스 설비의 연간 설비 운전시간 입력</a:t>
          </a:r>
          <a:endParaRPr lang="en-US" altLang="ko-KR" sz="1000" b="0" i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466725</xdr:colOff>
      <xdr:row>1</xdr:row>
      <xdr:rowOff>57150</xdr:rowOff>
    </xdr:from>
    <xdr:to>
      <xdr:col>9</xdr:col>
      <xdr:colOff>474593</xdr:colOff>
      <xdr:row>1</xdr:row>
      <xdr:rowOff>562982</xdr:rowOff>
    </xdr:to>
    <xdr:sp macro="" textlink="">
      <xdr:nvSpPr>
        <xdr:cNvPr id="2" name="직사각형 1"/>
        <xdr:cNvSpPr/>
      </xdr:nvSpPr>
      <xdr:spPr>
        <a:xfrm>
          <a:off x="2200275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2</xdr:col>
      <xdr:colOff>77561</xdr:colOff>
      <xdr:row>1</xdr:row>
      <xdr:rowOff>495300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showGridLines="0" tabSelected="1" zoomScale="115" zoomScaleNormal="115" workbookViewId="0">
      <selection activeCell="K2" sqref="K2"/>
    </sheetView>
  </sheetViews>
  <sheetFormatPr defaultRowHeight="16.5"/>
  <cols>
    <col min="1" max="1" width="1.625" customWidth="1"/>
    <col min="2" max="2" width="2.125" customWidth="1"/>
    <col min="3" max="3" width="10.125" customWidth="1"/>
    <col min="4" max="4" width="10.625" customWidth="1"/>
    <col min="5" max="5" width="25.625" customWidth="1"/>
    <col min="6" max="6" width="20.625" customWidth="1"/>
    <col min="7" max="7" width="25.625" customWidth="1"/>
    <col min="8" max="8" width="19.125" customWidth="1"/>
    <col min="9" max="9" width="2.125" customWidth="1"/>
    <col min="10" max="10" width="1.625" customWidth="1"/>
  </cols>
  <sheetData>
    <row r="1" spans="2:14" ht="8.1" customHeight="1"/>
    <row r="2" spans="2:14" ht="48" customHeight="1">
      <c r="B2" s="1"/>
      <c r="C2" s="1"/>
      <c r="D2" s="1"/>
      <c r="E2" s="1"/>
      <c r="F2" s="1"/>
      <c r="G2" s="1"/>
      <c r="H2" s="1"/>
      <c r="I2" s="1"/>
    </row>
    <row r="3" spans="2:14" ht="12" customHeight="1" thickBot="1"/>
    <row r="4" spans="2:14" ht="36" customHeight="1" thickBot="1">
      <c r="B4" s="130" t="s">
        <v>0</v>
      </c>
      <c r="C4" s="131"/>
      <c r="D4" s="132"/>
    </row>
    <row r="5" spans="2:14" ht="20.100000000000001" customHeight="1">
      <c r="B5" s="3"/>
      <c r="C5" s="144" t="s">
        <v>1</v>
      </c>
      <c r="D5" s="144"/>
      <c r="E5" s="144"/>
      <c r="F5" s="144"/>
      <c r="G5" s="144"/>
      <c r="H5" s="144"/>
      <c r="I5" s="145"/>
    </row>
    <row r="6" spans="2:14" ht="33" customHeight="1">
      <c r="B6" s="4"/>
      <c r="C6" s="146" t="s">
        <v>3</v>
      </c>
      <c r="D6" s="146"/>
      <c r="E6" s="146"/>
      <c r="F6" s="146"/>
      <c r="G6" s="146"/>
      <c r="H6" s="146"/>
      <c r="I6" s="147"/>
    </row>
    <row r="7" spans="2:14" ht="20.100000000000001" customHeight="1" thickBot="1">
      <c r="B7" s="4"/>
      <c r="C7" s="146" t="s">
        <v>2</v>
      </c>
      <c r="D7" s="146"/>
      <c r="E7" s="146"/>
      <c r="F7" s="146"/>
      <c r="G7" s="146"/>
      <c r="H7" s="146"/>
      <c r="I7" s="147"/>
    </row>
    <row r="8" spans="2:14" ht="20.100000000000001" customHeight="1" thickBot="1">
      <c r="B8" s="3"/>
      <c r="C8" s="144" t="s">
        <v>7</v>
      </c>
      <c r="D8" s="144"/>
      <c r="E8" s="144"/>
      <c r="F8" s="144"/>
      <c r="G8" s="144"/>
      <c r="H8" s="144"/>
      <c r="I8" s="145"/>
      <c r="N8" s="8"/>
    </row>
    <row r="9" spans="2:14" ht="16.5" customHeight="1">
      <c r="B9" s="6"/>
      <c r="C9" s="150" t="s">
        <v>4</v>
      </c>
      <c r="D9" s="151"/>
      <c r="E9" s="7" t="s">
        <v>5</v>
      </c>
      <c r="F9" s="133" t="s">
        <v>6</v>
      </c>
      <c r="G9" s="134"/>
      <c r="H9" s="135"/>
      <c r="I9" s="47"/>
    </row>
    <row r="10" spans="2:14" ht="80.099999999999994" customHeight="1">
      <c r="B10" s="6"/>
      <c r="C10" s="152" t="s">
        <v>100</v>
      </c>
      <c r="D10" s="153"/>
      <c r="E10" s="49" t="s">
        <v>98</v>
      </c>
      <c r="F10" s="136" t="s">
        <v>102</v>
      </c>
      <c r="G10" s="137"/>
      <c r="H10" s="138"/>
      <c r="I10" s="47"/>
    </row>
    <row r="11" spans="2:14" ht="80.099999999999994" customHeight="1" thickBot="1">
      <c r="B11" s="6"/>
      <c r="C11" s="154" t="s">
        <v>101</v>
      </c>
      <c r="D11" s="155"/>
      <c r="E11" s="50" t="s">
        <v>99</v>
      </c>
      <c r="F11" s="139" t="s">
        <v>103</v>
      </c>
      <c r="G11" s="140"/>
      <c r="H11" s="141"/>
      <c r="I11" s="47"/>
    </row>
    <row r="12" spans="2:14" ht="12" customHeight="1" thickBot="1">
      <c r="B12" s="5"/>
      <c r="C12" s="46"/>
      <c r="D12" s="46"/>
      <c r="E12" s="46"/>
      <c r="F12" s="46"/>
      <c r="G12" s="46"/>
      <c r="H12" s="46"/>
      <c r="I12" s="48"/>
    </row>
    <row r="13" spans="2:14" ht="20.100000000000001" customHeight="1">
      <c r="B13" s="6"/>
      <c r="C13" s="148" t="s">
        <v>8</v>
      </c>
      <c r="D13" s="148"/>
      <c r="E13" s="148"/>
      <c r="F13" s="148"/>
      <c r="G13" s="148"/>
      <c r="H13" s="148"/>
      <c r="I13" s="149"/>
    </row>
    <row r="14" spans="2:14" ht="35.25" customHeight="1" thickBot="1">
      <c r="B14" s="5"/>
      <c r="C14" s="142" t="s">
        <v>450</v>
      </c>
      <c r="D14" s="142"/>
      <c r="E14" s="142"/>
      <c r="F14" s="142"/>
      <c r="G14" s="142"/>
      <c r="H14" s="142"/>
      <c r="I14" s="143"/>
    </row>
  </sheetData>
  <mergeCells count="13">
    <mergeCell ref="B4:D4"/>
    <mergeCell ref="F9:H9"/>
    <mergeCell ref="F10:H10"/>
    <mergeCell ref="F11:H11"/>
    <mergeCell ref="C14:I14"/>
    <mergeCell ref="C5:I5"/>
    <mergeCell ref="C6:I6"/>
    <mergeCell ref="C7:I7"/>
    <mergeCell ref="C8:I8"/>
    <mergeCell ref="C13:I13"/>
    <mergeCell ref="C9:D9"/>
    <mergeCell ref="C10:D10"/>
    <mergeCell ref="C11:D11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L23"/>
  <sheetViews>
    <sheetView showGridLines="0" zoomScaleNormal="100" workbookViewId="0">
      <selection activeCell="N2" sqref="N2"/>
    </sheetView>
  </sheetViews>
  <sheetFormatPr defaultRowHeight="16.5"/>
  <cols>
    <col min="1" max="1" width="1.625" customWidth="1"/>
    <col min="2" max="2" width="19.125" customWidth="1"/>
    <col min="3" max="3" width="2.125" customWidth="1"/>
    <col min="4" max="4" width="7.625" customWidth="1"/>
    <col min="5" max="5" width="16.625" customWidth="1"/>
    <col min="6" max="6" width="2.125" customWidth="1"/>
    <col min="7" max="7" width="7.625" customWidth="1"/>
    <col min="8" max="8" width="16.625" customWidth="1"/>
    <col min="9" max="9" width="2.125" customWidth="1"/>
    <col min="10" max="10" width="17.625" customWidth="1"/>
    <col min="11" max="11" width="9.625" customWidth="1"/>
    <col min="12" max="12" width="15.625" customWidth="1"/>
    <col min="13" max="13" width="1.625" customWidth="1"/>
    <col min="14" max="14" width="2.125" customWidth="1"/>
  </cols>
  <sheetData>
    <row r="1" spans="2:12" ht="8.1" customHeight="1"/>
    <row r="2" spans="2:12" ht="48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12" customHeight="1"/>
    <row r="4" spans="2:12" ht="20.100000000000001" customHeight="1">
      <c r="B4" s="165" t="s">
        <v>9</v>
      </c>
      <c r="C4" s="166"/>
      <c r="D4" s="167"/>
      <c r="E4" s="167"/>
      <c r="F4" s="167"/>
      <c r="G4" s="167"/>
      <c r="H4" s="167"/>
      <c r="L4" s="10" t="s">
        <v>12</v>
      </c>
    </row>
    <row r="5" spans="2:12" ht="20.100000000000001" customHeight="1">
      <c r="B5" s="165" t="s">
        <v>10</v>
      </c>
      <c r="C5" s="166"/>
      <c r="D5" s="168" t="s">
        <v>104</v>
      </c>
      <c r="E5" s="168"/>
      <c r="F5" s="168"/>
      <c r="G5" s="168"/>
      <c r="H5" s="168"/>
      <c r="L5" s="9" t="s">
        <v>13</v>
      </c>
    </row>
    <row r="6" spans="2:12" ht="20.100000000000001" customHeight="1">
      <c r="B6" s="165" t="s">
        <v>11</v>
      </c>
      <c r="C6" s="166"/>
      <c r="D6" s="169"/>
      <c r="E6" s="169"/>
      <c r="F6" s="169"/>
      <c r="G6" s="170" t="s">
        <v>85</v>
      </c>
      <c r="H6" s="170"/>
      <c r="L6" s="110" t="s">
        <v>396</v>
      </c>
    </row>
    <row r="7" spans="2:12" ht="20.100000000000001" customHeight="1" thickBot="1">
      <c r="L7" s="2"/>
    </row>
    <row r="8" spans="2:12" ht="20.100000000000001" customHeight="1" thickBot="1">
      <c r="B8" s="28" t="s">
        <v>89</v>
      </c>
      <c r="C8" s="34"/>
      <c r="D8" s="156" t="s">
        <v>86</v>
      </c>
      <c r="E8" s="157"/>
      <c r="G8" s="158" t="s">
        <v>97</v>
      </c>
      <c r="H8" s="159"/>
      <c r="J8" s="160" t="s">
        <v>87</v>
      </c>
      <c r="K8" s="161"/>
      <c r="L8" s="162"/>
    </row>
    <row r="9" spans="2:12" ht="20.100000000000001" customHeight="1">
      <c r="D9" s="30"/>
      <c r="E9" s="31"/>
      <c r="G9" s="30"/>
      <c r="H9" s="31"/>
      <c r="J9" s="30"/>
      <c r="K9" s="32"/>
      <c r="L9" s="33"/>
    </row>
    <row r="10" spans="2:12" ht="20.100000000000001" customHeight="1">
      <c r="B10" s="163" t="s">
        <v>82</v>
      </c>
      <c r="C10" s="164"/>
      <c r="D10" s="105" t="s">
        <v>83</v>
      </c>
      <c r="E10" s="106" t="s">
        <v>84</v>
      </c>
      <c r="F10" s="27"/>
      <c r="G10" s="105" t="s">
        <v>28</v>
      </c>
      <c r="H10" s="106" t="s">
        <v>84</v>
      </c>
      <c r="I10" s="27"/>
      <c r="J10" s="30"/>
      <c r="K10" s="32"/>
      <c r="L10" s="31"/>
    </row>
    <row r="11" spans="2:12" ht="20.100000000000001" customHeight="1">
      <c r="B11" s="175" t="s">
        <v>397</v>
      </c>
      <c r="C11" s="176"/>
      <c r="D11" s="111" t="s">
        <v>392</v>
      </c>
      <c r="E11" s="107" t="s">
        <v>449</v>
      </c>
      <c r="G11" s="111" t="s">
        <v>393</v>
      </c>
      <c r="H11" s="107" t="s">
        <v>449</v>
      </c>
      <c r="J11" s="30"/>
      <c r="K11" s="32"/>
      <c r="L11" s="31"/>
    </row>
    <row r="12" spans="2:12" ht="20.100000000000001" customHeight="1">
      <c r="B12" s="173" t="s">
        <v>447</v>
      </c>
      <c r="C12" s="174"/>
      <c r="D12" s="111" t="str">
        <f>CONCATENATE(D11,"/년")</f>
        <v>kg/년</v>
      </c>
      <c r="E12" s="112">
        <f>E13*E14</f>
        <v>0</v>
      </c>
      <c r="G12" s="111" t="str">
        <f>CONCATENATE(G11,"/년")</f>
        <v>kg/년</v>
      </c>
      <c r="H12" s="112">
        <f>H13*H14</f>
        <v>0</v>
      </c>
      <c r="J12" s="30"/>
      <c r="K12" s="32"/>
      <c r="L12" s="31"/>
    </row>
    <row r="13" spans="2:12" ht="20.100000000000001" customHeight="1">
      <c r="B13" s="173" t="s">
        <v>448</v>
      </c>
      <c r="C13" s="174"/>
      <c r="D13" s="111" t="s">
        <v>394</v>
      </c>
      <c r="E13" s="108"/>
      <c r="G13" s="111" t="s">
        <v>394</v>
      </c>
      <c r="H13" s="108"/>
      <c r="J13" s="30"/>
      <c r="K13" s="32"/>
      <c r="L13" s="31"/>
    </row>
    <row r="14" spans="2:12" ht="20.100000000000001" customHeight="1">
      <c r="B14" s="173" t="s">
        <v>395</v>
      </c>
      <c r="C14" s="174"/>
      <c r="D14" s="111" t="s">
        <v>88</v>
      </c>
      <c r="E14" s="108"/>
      <c r="G14" s="111" t="s">
        <v>88</v>
      </c>
      <c r="H14" s="108"/>
      <c r="J14" s="30"/>
      <c r="K14" s="32"/>
      <c r="L14" s="31"/>
    </row>
    <row r="15" spans="2:12" ht="20.100000000000001" customHeight="1" thickBot="1">
      <c r="D15" s="30"/>
      <c r="E15" s="31"/>
      <c r="G15" s="30"/>
      <c r="H15" s="31"/>
      <c r="J15" s="30"/>
      <c r="K15" s="32"/>
      <c r="L15" s="31"/>
    </row>
    <row r="16" spans="2:12" ht="20.100000000000001" customHeight="1" thickBot="1">
      <c r="B16" s="28" t="s">
        <v>92</v>
      </c>
      <c r="D16" s="30"/>
      <c r="E16" s="31"/>
      <c r="G16" s="30"/>
      <c r="H16" s="31"/>
      <c r="J16" s="30"/>
      <c r="K16" s="32"/>
      <c r="L16" s="31"/>
    </row>
    <row r="17" spans="2:12" ht="20.100000000000001" customHeight="1">
      <c r="D17" s="30"/>
      <c r="E17" s="31"/>
      <c r="G17" s="30"/>
      <c r="H17" s="31"/>
      <c r="J17" s="30"/>
      <c r="K17" s="32"/>
      <c r="L17" s="31"/>
    </row>
    <row r="18" spans="2:12" ht="20.100000000000001" customHeight="1" thickBot="1">
      <c r="B18" s="163" t="s">
        <v>91</v>
      </c>
      <c r="C18" s="177"/>
      <c r="D18" s="105" t="s">
        <v>90</v>
      </c>
      <c r="E18" s="106" t="s">
        <v>84</v>
      </c>
      <c r="G18" s="105" t="s">
        <v>90</v>
      </c>
      <c r="H18" s="106" t="s">
        <v>84</v>
      </c>
      <c r="J18" s="105" t="s">
        <v>82</v>
      </c>
      <c r="K18" s="44" t="s">
        <v>83</v>
      </c>
      <c r="L18" s="116" t="s">
        <v>84</v>
      </c>
    </row>
    <row r="19" spans="2:12" s="29" customFormat="1" ht="20.100000000000001" customHeight="1" thickBot="1">
      <c r="B19" s="171" t="s">
        <v>94</v>
      </c>
      <c r="C19" s="172"/>
      <c r="D19" s="114" t="s">
        <v>93</v>
      </c>
      <c r="E19" s="115">
        <f>ROUND($E$12,3)*VLOOKUP($E11,매개변수!$B$10:$E$34,4,FALSE)/1000</f>
        <v>0</v>
      </c>
      <c r="G19" s="114" t="s">
        <v>93</v>
      </c>
      <c r="H19" s="115">
        <f>ROUND($H$12,3)*VLOOKUP($H11,매개변수!$B$10:$E$34,4,FALSE)/1000</f>
        <v>0</v>
      </c>
      <c r="J19" s="109" t="s">
        <v>95</v>
      </c>
      <c r="K19" s="113" t="s">
        <v>93</v>
      </c>
      <c r="L19" s="117">
        <f>E19-H19</f>
        <v>0</v>
      </c>
    </row>
    <row r="20" spans="2:12" ht="20.100000000000001" customHeight="1"/>
    <row r="21" spans="2:12" ht="16.5" customHeight="1"/>
    <row r="22" spans="2:12" ht="16.5" customHeight="1"/>
    <row r="23" spans="2:12" ht="16.5" customHeight="1"/>
  </sheetData>
  <mergeCells count="17">
    <mergeCell ref="B19:C19"/>
    <mergeCell ref="B14:C14"/>
    <mergeCell ref="B12:C12"/>
    <mergeCell ref="B11:C11"/>
    <mergeCell ref="B18:C18"/>
    <mergeCell ref="B13:C13"/>
    <mergeCell ref="D8:E8"/>
    <mergeCell ref="G8:H8"/>
    <mergeCell ref="J8:L8"/>
    <mergeCell ref="B10:C10"/>
    <mergeCell ref="B4:C4"/>
    <mergeCell ref="D4:H4"/>
    <mergeCell ref="B5:C5"/>
    <mergeCell ref="D5:H5"/>
    <mergeCell ref="B6:C6"/>
    <mergeCell ref="D6:F6"/>
    <mergeCell ref="G6:H6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'참고1. 배출계수'!$Q$3:$Q$19</xm:f>
          </x14:formula1>
          <xm:sqref>D5</xm:sqref>
        </x14:dataValidation>
        <x14:dataValidation type="list" allowBlank="1" showInputMessage="1" showErrorMessage="1">
          <x14:formula1>
            <xm:f>매개변수!$B$10:$B$34</xm:f>
          </x14:formula1>
          <xm:sqref>E11 H11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1:X73"/>
  <sheetViews>
    <sheetView showGridLines="0" zoomScale="70" zoomScaleNormal="70" workbookViewId="0">
      <selection activeCell="M11" sqref="M11"/>
    </sheetView>
  </sheetViews>
  <sheetFormatPr defaultRowHeight="16.5"/>
  <cols>
    <col min="1" max="1" width="1.625" customWidth="1"/>
    <col min="2" max="2" width="21.125" customWidth="1"/>
    <col min="3" max="4" width="10.625" customWidth="1"/>
    <col min="5" max="5" width="12.625" customWidth="1"/>
    <col min="6" max="6" width="7.625" customWidth="1"/>
    <col min="7" max="7" width="11.625" customWidth="1"/>
    <col min="8" max="8" width="13.625" customWidth="1"/>
    <col min="9" max="10" width="15.625" customWidth="1"/>
    <col min="11" max="24" width="13.625" customWidth="1"/>
  </cols>
  <sheetData>
    <row r="1" spans="2:10" ht="8.1" customHeight="1"/>
    <row r="2" spans="2:10" ht="48" customHeight="1">
      <c r="B2" s="1"/>
      <c r="C2" s="1"/>
      <c r="D2" s="1"/>
      <c r="E2" s="1"/>
      <c r="F2" s="1"/>
      <c r="G2" s="1"/>
      <c r="H2" s="1"/>
      <c r="I2" s="1"/>
      <c r="J2" s="1"/>
    </row>
    <row r="3" spans="2:10" ht="12" customHeight="1"/>
    <row r="4" spans="2:10" ht="20.100000000000001" customHeight="1">
      <c r="B4" s="43" t="s">
        <v>9</v>
      </c>
      <c r="C4" s="181"/>
      <c r="D4" s="182"/>
      <c r="E4" s="183"/>
      <c r="J4" s="10" t="s">
        <v>12</v>
      </c>
    </row>
    <row r="5" spans="2:10" ht="20.100000000000001" customHeight="1">
      <c r="B5" s="43" t="s">
        <v>10</v>
      </c>
      <c r="C5" s="178" t="s">
        <v>104</v>
      </c>
      <c r="D5" s="179"/>
      <c r="E5" s="180"/>
      <c r="J5" s="9" t="s">
        <v>13</v>
      </c>
    </row>
    <row r="6" spans="2:10" ht="19.5" customHeight="1">
      <c r="B6" s="43" t="s">
        <v>11</v>
      </c>
      <c r="C6" s="169"/>
      <c r="D6" s="169"/>
      <c r="E6" s="42" t="s">
        <v>85</v>
      </c>
      <c r="J6" s="110" t="s">
        <v>396</v>
      </c>
    </row>
    <row r="7" spans="2:10" ht="16.5" customHeight="1"/>
    <row r="8" spans="2:10" ht="16.5" customHeight="1">
      <c r="B8" s="124" t="s">
        <v>399</v>
      </c>
    </row>
    <row r="9" spans="2:10" ht="16.5" customHeight="1">
      <c r="B9" s="184" t="s">
        <v>398</v>
      </c>
      <c r="C9" s="184" t="s">
        <v>400</v>
      </c>
      <c r="D9" s="184" t="s">
        <v>401</v>
      </c>
      <c r="E9" s="184" t="s">
        <v>403</v>
      </c>
      <c r="F9" s="184" t="s">
        <v>402</v>
      </c>
      <c r="G9" s="184" t="s">
        <v>404</v>
      </c>
      <c r="H9" s="184" t="s">
        <v>405</v>
      </c>
      <c r="I9" s="184"/>
    </row>
    <row r="10" spans="2:10" ht="16.5" customHeight="1">
      <c r="B10" s="184"/>
      <c r="C10" s="184"/>
      <c r="D10" s="184"/>
      <c r="E10" s="184"/>
      <c r="F10" s="184"/>
      <c r="G10" s="184"/>
      <c r="H10" s="44" t="s">
        <v>406</v>
      </c>
      <c r="I10" s="44" t="s">
        <v>407</v>
      </c>
    </row>
    <row r="11" spans="2:10" ht="16.5" customHeight="1" thickBot="1">
      <c r="B11" s="184"/>
      <c r="C11" s="184"/>
      <c r="D11" s="184"/>
      <c r="E11" s="184"/>
      <c r="F11" s="184"/>
      <c r="G11" s="184"/>
      <c r="H11" s="44" t="s">
        <v>409</v>
      </c>
      <c r="I11" s="45" t="s">
        <v>408</v>
      </c>
    </row>
    <row r="12" spans="2:10" ht="16.5" customHeight="1">
      <c r="B12" s="120"/>
      <c r="C12" s="119" t="s">
        <v>416</v>
      </c>
      <c r="D12" s="119" t="s">
        <v>212</v>
      </c>
      <c r="E12" s="120"/>
      <c r="F12" s="118" t="s">
        <v>410</v>
      </c>
      <c r="G12" s="123">
        <f>IF(C12="반도체",HLOOKUP(D12,매개변수!$AM$8:$AS$11,2,0),IF(C12="LCD",HLOOKUP(E,매개변수!$AM$8:$AS$11,3,0),HLOOKUP(D12,매개변수!$AM$8:$AS$11,4,0)))</f>
        <v>0.9</v>
      </c>
      <c r="H12" s="126">
        <f>IF($C12="반도체",$E12*G12,$E12*G12/10^3)</f>
        <v>0</v>
      </c>
      <c r="I12" s="127">
        <f>ROUND(H12*VLOOKUP(D12,매개변수!$D$9:$E$33,2,0)/10^3,3)</f>
        <v>0</v>
      </c>
    </row>
    <row r="13" spans="2:10" ht="16.5" customHeight="1">
      <c r="B13" s="120"/>
      <c r="C13" s="119" t="s">
        <v>211</v>
      </c>
      <c r="D13" s="119" t="s">
        <v>211</v>
      </c>
      <c r="E13" s="120"/>
      <c r="F13" s="118" t="s">
        <v>410</v>
      </c>
      <c r="G13" s="123">
        <f>IF(C13="반도체",HLOOKUP(D13,매개변수!$AM$8:$AS$11,2,0),IF(C13="LCD",HLOOKUP(E,매개변수!$AM$8:$AS$11,3,0),HLOOKUP(D13,매개변수!$AM$8:$AS$11,4,0)))</f>
        <v>0</v>
      </c>
      <c r="H13" s="126">
        <f>IF($C13="반도체",$E13*G13,$E13*G13/10^3)</f>
        <v>0</v>
      </c>
      <c r="I13" s="128">
        <f>ROUND(H13*VLOOKUP(D13,매개변수!$D$9:$E$33,2,0)/10^3,3)</f>
        <v>0</v>
      </c>
    </row>
    <row r="14" spans="2:10" ht="17.25" thickBot="1">
      <c r="B14" s="120"/>
      <c r="C14" s="119" t="s">
        <v>211</v>
      </c>
      <c r="D14" s="119" t="s">
        <v>211</v>
      </c>
      <c r="E14" s="120"/>
      <c r="F14" s="118" t="s">
        <v>410</v>
      </c>
      <c r="G14" s="123">
        <f>IF(C14="반도체",HLOOKUP(D14,매개변수!$AM$8:$AS$11,2,0),IF(C14="LCD",HLOOKUP(E,매개변수!$AM$8:$AS$11,3,0),HLOOKUP(D14,매개변수!$AM$8:$AS$11,4,0)))</f>
        <v>0</v>
      </c>
      <c r="H14" s="126">
        <f>IF($C14="반도체",$E14*G14,$E14*G14/10^3)</f>
        <v>0</v>
      </c>
      <c r="I14" s="129">
        <f>ROUND(H14*VLOOKUP(D14,매개변수!$D$9:$E$33,2,0)/10^3,3)</f>
        <v>0</v>
      </c>
    </row>
    <row r="16" spans="2:10" ht="17.25" customHeight="1">
      <c r="B16" s="124" t="s">
        <v>411</v>
      </c>
    </row>
    <row r="17" spans="2:24">
      <c r="B17" s="184" t="s">
        <v>398</v>
      </c>
      <c r="C17" s="184" t="s">
        <v>400</v>
      </c>
      <c r="D17" s="184" t="s">
        <v>401</v>
      </c>
      <c r="E17" s="184" t="s">
        <v>412</v>
      </c>
      <c r="F17" s="184" t="s">
        <v>402</v>
      </c>
      <c r="G17" s="184" t="s">
        <v>413</v>
      </c>
      <c r="H17" s="185" t="s">
        <v>414</v>
      </c>
      <c r="I17" s="187" t="s">
        <v>417</v>
      </c>
      <c r="J17" s="187" t="s">
        <v>420</v>
      </c>
      <c r="K17" s="163" t="s">
        <v>424</v>
      </c>
      <c r="L17" s="164"/>
      <c r="M17" s="164"/>
      <c r="N17" s="164"/>
      <c r="O17" s="164"/>
      <c r="P17" s="164"/>
      <c r="Q17" s="164"/>
      <c r="R17" s="188"/>
      <c r="S17" s="163" t="s">
        <v>428</v>
      </c>
      <c r="T17" s="164"/>
      <c r="U17" s="164"/>
      <c r="V17" s="164"/>
      <c r="W17" s="164"/>
      <c r="X17" s="188"/>
    </row>
    <row r="18" spans="2:24">
      <c r="B18" s="184"/>
      <c r="C18" s="184"/>
      <c r="D18" s="184"/>
      <c r="E18" s="184"/>
      <c r="F18" s="184"/>
      <c r="G18" s="184"/>
      <c r="H18" s="186"/>
      <c r="I18" s="186"/>
      <c r="J18" s="186"/>
      <c r="K18" s="187" t="s">
        <v>425</v>
      </c>
      <c r="L18" s="44" t="s">
        <v>426</v>
      </c>
      <c r="M18" s="187" t="s">
        <v>245</v>
      </c>
      <c r="N18" s="44" t="s">
        <v>426</v>
      </c>
      <c r="O18" s="187" t="s">
        <v>253</v>
      </c>
      <c r="P18" s="44" t="s">
        <v>426</v>
      </c>
      <c r="Q18" s="187" t="s">
        <v>427</v>
      </c>
      <c r="R18" s="44" t="s">
        <v>426</v>
      </c>
      <c r="S18" s="44" t="s">
        <v>429</v>
      </c>
      <c r="T18" s="44" t="s">
        <v>431</v>
      </c>
      <c r="U18" s="44" t="s">
        <v>433</v>
      </c>
      <c r="V18" s="44" t="s">
        <v>435</v>
      </c>
      <c r="W18" s="44" t="s">
        <v>437</v>
      </c>
      <c r="X18" s="44" t="s">
        <v>439</v>
      </c>
    </row>
    <row r="19" spans="2:24" ht="17.25" thickBot="1">
      <c r="B19" s="184"/>
      <c r="C19" s="184"/>
      <c r="D19" s="184"/>
      <c r="E19" s="184"/>
      <c r="F19" s="184"/>
      <c r="G19" s="184"/>
      <c r="H19" s="44" t="s">
        <v>415</v>
      </c>
      <c r="I19" s="44" t="s">
        <v>418</v>
      </c>
      <c r="J19" s="44" t="s">
        <v>419</v>
      </c>
      <c r="K19" s="186"/>
      <c r="L19" s="44" t="str">
        <f>CONCATENATE("d",K18)</f>
        <v>dCF4</v>
      </c>
      <c r="M19" s="186"/>
      <c r="N19" s="44" t="str">
        <f>CONCATENATE("d",M18)</f>
        <v>dC2F6</v>
      </c>
      <c r="O19" s="186"/>
      <c r="P19" s="44" t="str">
        <f>CONCATENATE("d",O18)</f>
        <v>dC3F8</v>
      </c>
      <c r="Q19" s="186"/>
      <c r="R19" s="44" t="str">
        <f>CONCATENATE("d",Q18)</f>
        <v>dCHF3</v>
      </c>
      <c r="S19" s="44" t="s">
        <v>430</v>
      </c>
      <c r="T19" s="44" t="s">
        <v>432</v>
      </c>
      <c r="U19" s="44" t="s">
        <v>434</v>
      </c>
      <c r="V19" s="44" t="s">
        <v>436</v>
      </c>
      <c r="W19" s="44" t="s">
        <v>438</v>
      </c>
      <c r="X19" s="45" t="s">
        <v>440</v>
      </c>
    </row>
    <row r="20" spans="2:24">
      <c r="B20" s="120"/>
      <c r="C20" s="119" t="s">
        <v>211</v>
      </c>
      <c r="D20" s="119" t="s">
        <v>211</v>
      </c>
      <c r="E20" s="120"/>
      <c r="F20" s="118" t="s">
        <v>421</v>
      </c>
      <c r="G20" s="123">
        <f>IF($C20="반도체",HLOOKUP($D20,매개변수!$AO$14:$AY$27,2,0),IF($C20="LCD",HLOOKUP($D20,매개변수!$AO$14:$AY$27,6,0),HLOOKUP($D20,매개변수!$AO$14:$AY$27,11,0)))</f>
        <v>0</v>
      </c>
      <c r="H20" s="122">
        <v>0.9</v>
      </c>
      <c r="I20" s="125"/>
      <c r="J20" s="125"/>
      <c r="K20" s="123">
        <f>IF($C20="반도체",HLOOKUP($D20,매개변수!$AO$14:$AY$27,3,0),IF($C20="LCD",HLOOKUP($D20,매개변수!$AO$14:$AY$27,7,0),HLOOKUP($D20,매개변수!$AO$14:$AY$27,12,0)))</f>
        <v>0</v>
      </c>
      <c r="L20" s="125"/>
      <c r="M20" s="123">
        <f>IF($C20="반도체",HLOOKUP($D20,매개변수!$AO$14:$AY$27,4,0),IF($C20="LCD",HLOOKUP($D20,매개변수!$AO$14:$AY$27,8,0),HLOOKUP($D20,매개변수!$AO$14:$AY$27,13,0)))</f>
        <v>0</v>
      </c>
      <c r="N20" s="125"/>
      <c r="O20" s="123">
        <f>IF($C20="반도체",HLOOKUP($D20,매개변수!$AO$14:$AY$27,5,0),IF($C20="LCD",HLOOKUP($D20,매개변수!$AO$14:$AY$27,9,0),HLOOKUP($D20,매개변수!$AO$14:$AY$27,14,0)))</f>
        <v>0</v>
      </c>
      <c r="P20" s="125"/>
      <c r="Q20" s="123">
        <f>IF($C20="LCD",HLOOKUP($D20,매개변수!$AO$14:$AY$27,10,0),0)</f>
        <v>0</v>
      </c>
      <c r="R20" s="125"/>
      <c r="S20" s="123">
        <f>$H20*$E20*G20*(1-$I20*$J20)</f>
        <v>0</v>
      </c>
      <c r="T20" s="123">
        <f>$H20*$E20*K20*(1-$I20*$L20)</f>
        <v>0</v>
      </c>
      <c r="U20" s="123">
        <f>$H20*$E20*M20*(1-$I20*$N20)</f>
        <v>0</v>
      </c>
      <c r="V20" s="123">
        <f>$H20*$E20*O20*(1-$I20*$P20)</f>
        <v>0</v>
      </c>
      <c r="W20" s="126">
        <f>$H20*$E20*Q20*(1-$I20*$R20)</f>
        <v>0</v>
      </c>
      <c r="X20" s="127">
        <f>ROUND((S20*VLOOKUP(D20,매개변수!$D$9:$E$33,2,0)+T20*매개변수!$E$26+U20*매개변수!$E$27+V20*매개변수!$E$28+W20*매개변수!$E$13)/10^3,3)</f>
        <v>0</v>
      </c>
    </row>
    <row r="21" spans="2:24">
      <c r="B21" s="120"/>
      <c r="C21" s="119" t="s">
        <v>211</v>
      </c>
      <c r="D21" s="119" t="s">
        <v>211</v>
      </c>
      <c r="E21" s="120"/>
      <c r="F21" s="118" t="s">
        <v>422</v>
      </c>
      <c r="G21" s="123">
        <f>IF($C21="반도체",HLOOKUP($D21,매개변수!$AO$14:$AY$27,2,0),IF($C21="LCD",HLOOKUP($D21,매개변수!$AO$14:$AY$27,6,0),HLOOKUP($D21,매개변수!$AO$14:$AY$27,11,0)))</f>
        <v>0</v>
      </c>
      <c r="H21" s="122">
        <v>0.9</v>
      </c>
      <c r="I21" s="125"/>
      <c r="J21" s="125"/>
      <c r="K21" s="123">
        <f>IF($C21="반도체",HLOOKUP($D21,매개변수!$AO$14:$AY$27,3,0),IF($C21="LCD",HLOOKUP($D21,매개변수!$AO$14:$AY$27,7,0),HLOOKUP($D21,매개변수!$AO$14:$AY$27,12,0)))</f>
        <v>0</v>
      </c>
      <c r="L21" s="125"/>
      <c r="M21" s="123">
        <f>IF($C21="반도체",HLOOKUP($D21,매개변수!$AO$14:$AY$27,4,0),IF($C21="LCD",HLOOKUP($D21,매개변수!$AO$14:$AY$27,8,0),HLOOKUP($D21,매개변수!$AO$14:$AY$27,13,0)))</f>
        <v>0</v>
      </c>
      <c r="N21" s="125"/>
      <c r="O21" s="123">
        <f>IF($C21="반도체",HLOOKUP($D21,매개변수!$AO$14:$AY$27,5,0),IF($C21="LCD",HLOOKUP($D21,매개변수!$AO$14:$AY$27,9,0),HLOOKUP($D21,매개변수!$AO$14:$AY$27,14,0)))</f>
        <v>0</v>
      </c>
      <c r="P21" s="125"/>
      <c r="Q21" s="123">
        <f>IF($C21="LCD",HLOOKUP($D21,매개변수!$AO$14:$AY$27,10,0),0)</f>
        <v>0</v>
      </c>
      <c r="R21" s="125"/>
      <c r="S21" s="123">
        <f>$H21*$E21*G21*(1-$I21*$J21)</f>
        <v>0</v>
      </c>
      <c r="T21" s="123">
        <f>$H21*$E21*K21*(1-$I21*$L21)</f>
        <v>0</v>
      </c>
      <c r="U21" s="123">
        <f>$H21*$E21*M21*(1-$I21*$N21)</f>
        <v>0</v>
      </c>
      <c r="V21" s="123">
        <f>$H21*$E21*O21*(1-$I21*$P21)</f>
        <v>0</v>
      </c>
      <c r="W21" s="126">
        <f>$H21*$E21*Q21*(1-$I21*$R21)</f>
        <v>0</v>
      </c>
      <c r="X21" s="128">
        <f>ROUND((S21*VLOOKUP(D21,매개변수!$D$9:$E$33,2,0)+T21*매개변수!$E$26+U21*매개변수!$E$27+V21*매개변수!$E$28+W21*매개변수!$E$13)/10^3,3)</f>
        <v>0</v>
      </c>
    </row>
    <row r="22" spans="2:24" ht="16.5" customHeight="1" thickBot="1">
      <c r="B22" s="120"/>
      <c r="C22" s="119" t="s">
        <v>211</v>
      </c>
      <c r="D22" s="119" t="s">
        <v>211</v>
      </c>
      <c r="E22" s="120"/>
      <c r="F22" s="118" t="s">
        <v>423</v>
      </c>
      <c r="G22" s="123">
        <f>IF($C22="반도체",HLOOKUP($D22,매개변수!$AO$14:$AY$27,2,0),IF($C22="LCD",HLOOKUP($D22,매개변수!$AO$14:$AY$27,6,0),HLOOKUP($D22,매개변수!$AO$14:$AY$27,11,0)))</f>
        <v>0</v>
      </c>
      <c r="H22" s="122">
        <v>0.9</v>
      </c>
      <c r="I22" s="125"/>
      <c r="J22" s="125"/>
      <c r="K22" s="123">
        <f>IF($C22="반도체",HLOOKUP($D22,매개변수!$AO$14:$AY$27,3,0),IF($C22="LCD",HLOOKUP($D22,매개변수!$AO$14:$AY$27,7,0),HLOOKUP($D22,매개변수!$AO$14:$AY$27,12,0)))</f>
        <v>0</v>
      </c>
      <c r="L22" s="125"/>
      <c r="M22" s="123">
        <f>IF($C22="반도체",HLOOKUP($D22,매개변수!$AO$14:$AY$27,4,0),IF($C22="LCD",HLOOKUP($D22,매개변수!$AO$14:$AY$27,8,0),HLOOKUP($D22,매개변수!$AO$14:$AY$27,13,0)))</f>
        <v>0</v>
      </c>
      <c r="N22" s="125"/>
      <c r="O22" s="123">
        <f>IF($C22="반도체",HLOOKUP($D22,매개변수!$AO$14:$AY$27,5,0),IF($C22="LCD",HLOOKUP($D22,매개변수!$AO$14:$AY$27,9,0),HLOOKUP($D22,매개변수!$AO$14:$AY$27,14,0)))</f>
        <v>0</v>
      </c>
      <c r="P22" s="125"/>
      <c r="Q22" s="123">
        <f>IF($C22="LCD",HLOOKUP($D22,매개변수!$AO$14:$AY$27,10,0),0)</f>
        <v>0</v>
      </c>
      <c r="R22" s="125"/>
      <c r="S22" s="123">
        <f>$H22*$E22*G22*(1-$I22*$J22)</f>
        <v>0</v>
      </c>
      <c r="T22" s="123">
        <f>$H22*$E22*K22*(1-$I22*$L22)</f>
        <v>0</v>
      </c>
      <c r="U22" s="123">
        <f>$H22*$E22*M22*(1-$I22*$N22)</f>
        <v>0</v>
      </c>
      <c r="V22" s="123">
        <f>$H22*$E22*O22*(1-$I22*$P22)</f>
        <v>0</v>
      </c>
      <c r="W22" s="126">
        <f>$H22*$E22*Q22*(1-$I22*$R22)</f>
        <v>0</v>
      </c>
      <c r="X22" s="129">
        <f>ROUND((S22*VLOOKUP(D22,매개변수!$D$9:$E$33,2,0)+T22*매개변수!$E$26+U22*매개변수!$E$27+V22*매개변수!$E$28+W22*매개변수!$E$13)/10^3,3)</f>
        <v>0</v>
      </c>
    </row>
    <row r="23" spans="2:24" ht="16.5" customHeight="1"/>
    <row r="24" spans="2:24" ht="17.25" customHeight="1">
      <c r="B24" s="124" t="s">
        <v>441</v>
      </c>
    </row>
    <row r="25" spans="2:24">
      <c r="B25" s="184" t="s">
        <v>398</v>
      </c>
      <c r="C25" s="184" t="s">
        <v>400</v>
      </c>
      <c r="D25" s="184" t="s">
        <v>401</v>
      </c>
      <c r="E25" s="184" t="s">
        <v>412</v>
      </c>
      <c r="F25" s="184" t="s">
        <v>402</v>
      </c>
      <c r="G25" s="184" t="s">
        <v>413</v>
      </c>
      <c r="H25" s="185" t="s">
        <v>414</v>
      </c>
      <c r="I25" s="187" t="s">
        <v>417</v>
      </c>
      <c r="J25" s="187" t="s">
        <v>420</v>
      </c>
      <c r="K25" s="184" t="s">
        <v>424</v>
      </c>
      <c r="L25" s="184"/>
      <c r="M25" s="184"/>
      <c r="N25" s="184"/>
      <c r="O25" s="184"/>
      <c r="P25" s="184"/>
      <c r="Q25" s="163" t="s">
        <v>428</v>
      </c>
      <c r="R25" s="164"/>
      <c r="S25" s="164"/>
      <c r="T25" s="164"/>
      <c r="U25" s="188"/>
    </row>
    <row r="26" spans="2:24">
      <c r="B26" s="184"/>
      <c r="C26" s="184"/>
      <c r="D26" s="184"/>
      <c r="E26" s="184"/>
      <c r="F26" s="184"/>
      <c r="G26" s="184"/>
      <c r="H26" s="186"/>
      <c r="I26" s="186"/>
      <c r="J26" s="186"/>
      <c r="K26" s="184" t="s">
        <v>425</v>
      </c>
      <c r="L26" s="44" t="s">
        <v>442</v>
      </c>
      <c r="M26" s="184" t="s">
        <v>245</v>
      </c>
      <c r="N26" s="44" t="s">
        <v>443</v>
      </c>
      <c r="O26" s="184" t="s">
        <v>427</v>
      </c>
      <c r="P26" s="44" t="s">
        <v>442</v>
      </c>
      <c r="Q26" s="44" t="s">
        <v>429</v>
      </c>
      <c r="R26" s="44" t="s">
        <v>431</v>
      </c>
      <c r="S26" s="44" t="s">
        <v>433</v>
      </c>
      <c r="T26" s="44" t="s">
        <v>437</v>
      </c>
      <c r="U26" s="44" t="s">
        <v>439</v>
      </c>
    </row>
    <row r="27" spans="2:24" ht="17.25" thickBot="1">
      <c r="B27" s="184"/>
      <c r="C27" s="184"/>
      <c r="D27" s="184"/>
      <c r="E27" s="184"/>
      <c r="F27" s="184"/>
      <c r="G27" s="184"/>
      <c r="H27" s="44" t="s">
        <v>415</v>
      </c>
      <c r="I27" s="44" t="s">
        <v>418</v>
      </c>
      <c r="J27" s="44" t="s">
        <v>419</v>
      </c>
      <c r="K27" s="184"/>
      <c r="L27" s="44" t="str">
        <f>CONCATENATE("d",K26)</f>
        <v>dCF4</v>
      </c>
      <c r="M27" s="184"/>
      <c r="N27" s="44" t="str">
        <f>CONCATENATE("d",M26)</f>
        <v>dC2F6</v>
      </c>
      <c r="O27" s="184"/>
      <c r="P27" s="44" t="str">
        <f>CONCATENATE("d",O26)</f>
        <v>dCHF3</v>
      </c>
      <c r="Q27" s="44" t="s">
        <v>430</v>
      </c>
      <c r="R27" s="44" t="s">
        <v>432</v>
      </c>
      <c r="S27" s="44" t="s">
        <v>434</v>
      </c>
      <c r="T27" s="44" t="s">
        <v>438</v>
      </c>
      <c r="U27" s="45" t="s">
        <v>440</v>
      </c>
    </row>
    <row r="28" spans="2:24">
      <c r="B28" s="120"/>
      <c r="C28" s="119" t="s">
        <v>211</v>
      </c>
      <c r="D28" s="119" t="s">
        <v>211</v>
      </c>
      <c r="E28" s="120"/>
      <c r="F28" s="118" t="s">
        <v>421</v>
      </c>
      <c r="G28" s="123">
        <f>IF($C28="반도체",HLOOKUP($D28,매개변수!$AO$31:$AY$41,2,0),IF($C28="LCD",HLOOKUP($D28,매개변수!$AO$31:$AY$41,5,0),HLOOKUP($D28,매개변수!$AO$31:$AY$41,9,0)))</f>
        <v>0</v>
      </c>
      <c r="H28" s="122">
        <v>0.9</v>
      </c>
      <c r="I28" s="125"/>
      <c r="J28" s="125"/>
      <c r="K28" s="123">
        <f>IF($C28="반도체",HLOOKUP($D28,매개변수!$AO$31:$AY$41,3,0),IF($C28="LCD",HLOOKUP($D28,매개변수!$AO$31:$AY$41,6,0),HLOOKUP($D28,매개변수!$AO$31:$AY$41,10,0)))</f>
        <v>0</v>
      </c>
      <c r="L28" s="125"/>
      <c r="M28" s="123">
        <f>IF($C28="반도체",HLOOKUP($D28,매개변수!$AO$31:$AY$41,4,0),IF($C28="LCD",HLOOKUP($D28,매개변수!$AO$31:$AY$41,7,0),HLOOKUP($D28,매개변수!$AO$31:$AY$41,11,0)))</f>
        <v>0</v>
      </c>
      <c r="N28" s="125"/>
      <c r="O28" s="123">
        <f>IF($C28="LCD",HLOOKUP($D28,매개변수!$AO$31:$AY$41,8,0),0)</f>
        <v>0</v>
      </c>
      <c r="P28" s="125"/>
      <c r="Q28" s="123">
        <f>$H28*$E28*G28*(1-$I28*$J28)</f>
        <v>0</v>
      </c>
      <c r="R28" s="123">
        <f>$H28*$E28*K28*(1-$I28*$L28)</f>
        <v>0</v>
      </c>
      <c r="S28" s="123">
        <f>$H28*$E28*M28*(1-$I28*$N28)</f>
        <v>0</v>
      </c>
      <c r="T28" s="126">
        <f>$H28*$E28*O28*(1-$I28*$P28)</f>
        <v>0</v>
      </c>
      <c r="U28" s="127">
        <f>ROUND((Q28*VLOOKUP(D28,매개변수!$D$9:$E$33,2,0)+R28*매개변수!$E$26+S28*매개변수!$E$27+T28*매개변수!$E$13)/10^3,3)</f>
        <v>0</v>
      </c>
    </row>
    <row r="29" spans="2:24">
      <c r="B29" s="120"/>
      <c r="C29" s="119" t="s">
        <v>211</v>
      </c>
      <c r="D29" s="119" t="s">
        <v>211</v>
      </c>
      <c r="E29" s="120"/>
      <c r="F29" s="118" t="s">
        <v>422</v>
      </c>
      <c r="G29" s="123">
        <f>IF($C29="반도체",HLOOKUP($D29,매개변수!$AO$31:$AY$41,2,0),IF($C29="LCD",HLOOKUP($D29,매개변수!$AO$31:$AY$41,5,0),HLOOKUP($D29,매개변수!$AO$31:$AY$41,9,0)))</f>
        <v>0</v>
      </c>
      <c r="H29" s="122">
        <v>0.9</v>
      </c>
      <c r="I29" s="125"/>
      <c r="J29" s="125"/>
      <c r="K29" s="123">
        <f>IF($C29="반도체",HLOOKUP($D29,매개변수!$AO$31:$AY$41,3,0),IF($C29="LCD",HLOOKUP($D29,매개변수!$AO$31:$AY$41,6,0),HLOOKUP($D29,매개변수!$AO$31:$AY$41,10,0)))</f>
        <v>0</v>
      </c>
      <c r="L29" s="125"/>
      <c r="M29" s="123">
        <f>IF($C29="반도체",HLOOKUP($D29,매개변수!$AO$31:$AY$41,4,0),IF($C29="LCD",HLOOKUP($D29,매개변수!$AO$31:$AY$41,7,0),HLOOKUP($D29,매개변수!$AO$31:$AY$41,11,0)))</f>
        <v>0</v>
      </c>
      <c r="N29" s="125"/>
      <c r="O29" s="123">
        <f>IF($C29="LCD",HLOOKUP($D29,매개변수!$AO$31:$AY$41,8,0),0)</f>
        <v>0</v>
      </c>
      <c r="P29" s="125"/>
      <c r="Q29" s="123">
        <f>$H29*$E29*G29*(1-$I29*$J29)</f>
        <v>0</v>
      </c>
      <c r="R29" s="123">
        <f>$H29*$E29*K29*(1-$I29*$L29)</f>
        <v>0</v>
      </c>
      <c r="S29" s="123">
        <f>$H29*$E29*M29*(1-$I29*$N29)</f>
        <v>0</v>
      </c>
      <c r="T29" s="126">
        <f>$H29*$E29*O29*(1-$I29*$P29)</f>
        <v>0</v>
      </c>
      <c r="U29" s="128">
        <f>ROUND((Q29*VLOOKUP(D29,매개변수!$D$9:$E$33,2,0)+R29*매개변수!$E$26+S29*매개변수!$E$27+T29*매개변수!$E$13)/10^3,3)</f>
        <v>0</v>
      </c>
    </row>
    <row r="30" spans="2:24" ht="16.5" customHeight="1" thickBot="1">
      <c r="B30" s="120"/>
      <c r="C30" s="119" t="s">
        <v>211</v>
      </c>
      <c r="D30" s="119" t="s">
        <v>211</v>
      </c>
      <c r="E30" s="120"/>
      <c r="F30" s="118" t="s">
        <v>423</v>
      </c>
      <c r="G30" s="123">
        <f>IF($C30="반도체",HLOOKUP($D30,매개변수!$AO$31:$AY$41,2,0),IF($C30="LCD",HLOOKUP($D30,매개변수!$AO$31:$AY$41,5,0),HLOOKUP($D30,매개변수!$AO$31:$AY$41,9,0)))</f>
        <v>0</v>
      </c>
      <c r="H30" s="122">
        <v>0.9</v>
      </c>
      <c r="I30" s="125"/>
      <c r="J30" s="125"/>
      <c r="K30" s="123">
        <f>IF($C30="반도체",HLOOKUP($D30,매개변수!$AO$31:$AY$41,3,0),IF($C30="LCD",HLOOKUP($D30,매개변수!$AO$31:$AY$41,6,0),HLOOKUP($D30,매개변수!$AO$31:$AY$41,10,0)))</f>
        <v>0</v>
      </c>
      <c r="L30" s="125"/>
      <c r="M30" s="123">
        <f>IF($C30="반도체",HLOOKUP($D30,매개변수!$AO$31:$AY$41,4,0),IF($C30="LCD",HLOOKUP($D30,매개변수!$AO$31:$AY$41,7,0),HLOOKUP($D30,매개변수!$AO$31:$AY$41,11,0)))</f>
        <v>0</v>
      </c>
      <c r="N30" s="125"/>
      <c r="O30" s="123">
        <f>IF($C30="LCD",HLOOKUP($D30,매개변수!$AO$31:$AY$41,8,0),0)</f>
        <v>0</v>
      </c>
      <c r="P30" s="125"/>
      <c r="Q30" s="123">
        <f>$H30*$E30*G30*(1-$I30*$J30)</f>
        <v>0</v>
      </c>
      <c r="R30" s="123">
        <f>$H30*$E30*K30*(1-$I30*$L30)</f>
        <v>0</v>
      </c>
      <c r="S30" s="123">
        <f>$H30*$E30*M30*(1-$I30*$N30)</f>
        <v>0</v>
      </c>
      <c r="T30" s="126">
        <f>$H30*$E30*O30*(1-$I30*$P30)</f>
        <v>0</v>
      </c>
      <c r="U30" s="129">
        <f>ROUND((Q30*VLOOKUP(D30,매개변수!$D$9:$E$33,2,0)+R30*매개변수!$E$26+S30*매개변수!$E$27+T30*매개변수!$E$13)/10^3,3)</f>
        <v>0</v>
      </c>
    </row>
    <row r="31" spans="2:24" ht="16.5" customHeight="1"/>
    <row r="32" spans="2:24" ht="16.5" customHeight="1">
      <c r="B32" s="124" t="s">
        <v>444</v>
      </c>
    </row>
    <row r="33" spans="2:21" ht="16.5" customHeight="1">
      <c r="B33" s="184" t="s">
        <v>398</v>
      </c>
      <c r="C33" s="184" t="s">
        <v>400</v>
      </c>
      <c r="D33" s="184" t="s">
        <v>401</v>
      </c>
      <c r="E33" s="184" t="s">
        <v>412</v>
      </c>
      <c r="F33" s="184" t="s">
        <v>402</v>
      </c>
      <c r="G33" s="184" t="s">
        <v>413</v>
      </c>
      <c r="H33" s="185" t="s">
        <v>414</v>
      </c>
      <c r="I33" s="187" t="s">
        <v>417</v>
      </c>
      <c r="J33" s="187" t="s">
        <v>420</v>
      </c>
      <c r="K33" s="184" t="s">
        <v>424</v>
      </c>
      <c r="L33" s="184"/>
      <c r="M33" s="184"/>
      <c r="N33" s="184"/>
      <c r="O33" s="184"/>
      <c r="P33" s="184"/>
      <c r="Q33" s="163" t="s">
        <v>428</v>
      </c>
      <c r="R33" s="164"/>
      <c r="S33" s="164"/>
      <c r="T33" s="164"/>
      <c r="U33" s="188"/>
    </row>
    <row r="34" spans="2:21" ht="16.5" customHeight="1">
      <c r="B34" s="184"/>
      <c r="C34" s="184"/>
      <c r="D34" s="184"/>
      <c r="E34" s="184"/>
      <c r="F34" s="184"/>
      <c r="G34" s="184"/>
      <c r="H34" s="186"/>
      <c r="I34" s="186"/>
      <c r="J34" s="186"/>
      <c r="K34" s="184" t="s">
        <v>425</v>
      </c>
      <c r="L34" s="44" t="s">
        <v>442</v>
      </c>
      <c r="M34" s="184" t="s">
        <v>245</v>
      </c>
      <c r="N34" s="44" t="s">
        <v>443</v>
      </c>
      <c r="O34" s="184" t="s">
        <v>445</v>
      </c>
      <c r="P34" s="44" t="s">
        <v>442</v>
      </c>
      <c r="Q34" s="44" t="s">
        <v>429</v>
      </c>
      <c r="R34" s="44" t="s">
        <v>431</v>
      </c>
      <c r="S34" s="44" t="s">
        <v>433</v>
      </c>
      <c r="T34" s="44" t="s">
        <v>446</v>
      </c>
      <c r="U34" s="44" t="s">
        <v>439</v>
      </c>
    </row>
    <row r="35" spans="2:21" ht="16.5" customHeight="1" thickBot="1">
      <c r="B35" s="184"/>
      <c r="C35" s="184"/>
      <c r="D35" s="184"/>
      <c r="E35" s="184"/>
      <c r="F35" s="184"/>
      <c r="G35" s="184"/>
      <c r="H35" s="44" t="s">
        <v>415</v>
      </c>
      <c r="I35" s="44" t="s">
        <v>418</v>
      </c>
      <c r="J35" s="44" t="s">
        <v>419</v>
      </c>
      <c r="K35" s="184"/>
      <c r="L35" s="44" t="str">
        <f>CONCATENATE("d",K34)</f>
        <v>dCF4</v>
      </c>
      <c r="M35" s="184"/>
      <c r="N35" s="44" t="str">
        <f>CONCATENATE("d",M34)</f>
        <v>dC2F6</v>
      </c>
      <c r="O35" s="184"/>
      <c r="P35" s="44" t="str">
        <f>CONCATENATE("d",O34)</f>
        <v>dC3F8</v>
      </c>
      <c r="Q35" s="44" t="s">
        <v>430</v>
      </c>
      <c r="R35" s="44" t="s">
        <v>432</v>
      </c>
      <c r="S35" s="44" t="s">
        <v>434</v>
      </c>
      <c r="T35" s="44" t="s">
        <v>436</v>
      </c>
      <c r="U35" s="45" t="s">
        <v>440</v>
      </c>
    </row>
    <row r="36" spans="2:21" ht="16.5" customHeight="1">
      <c r="B36" s="120"/>
      <c r="C36" s="119" t="s">
        <v>211</v>
      </c>
      <c r="D36" s="119" t="s">
        <v>211</v>
      </c>
      <c r="E36" s="120"/>
      <c r="F36" s="118" t="s">
        <v>421</v>
      </c>
      <c r="G36" s="123">
        <f>IF($C36="반도체",HLOOKUP($D36,매개변수!$AO$45:$AY$57,2,0),IF($C36="LCD",HLOOKUP($D36,매개변수!$AO$45:$AY$57,6,0),HLOOKUP($D36,매개변수!$AO$45:$AY$57,10,0)))</f>
        <v>0</v>
      </c>
      <c r="H36" s="122">
        <v>0.9</v>
      </c>
      <c r="I36" s="125"/>
      <c r="J36" s="125"/>
      <c r="K36" s="123">
        <f>IF($C36="반도체",HLOOKUP($D36,매개변수!$AO$45:$AY$57,3,0),IF($C36="LCD",HLOOKUP($D36,매개변수!$AO$45:$AY$57,7,0),HLOOKUP($D36,매개변수!$AO$45:$AY$57,11,0)))</f>
        <v>0</v>
      </c>
      <c r="L36" s="125"/>
      <c r="M36" s="123">
        <f>IF($C36="반도체",HLOOKUP($D36,매개변수!$AO$45:$AY$57,4,0),IF($C36="LCD",HLOOKUP($D36,매개변수!$AO$45:$AY$57,8,0),HLOOKUP($D36,매개변수!$AO$45:$AY$57,12,0)))</f>
        <v>0</v>
      </c>
      <c r="N36" s="125"/>
      <c r="O36" s="123">
        <f>IF($C36="반도체",HLOOKUP($D36,매개변수!$AO$45:$AY$57,4,0),IF($C36="LCD",HLOOKUP($D36,매개변수!$AO$45:$AY$57,8,0),HLOOKUP($D36,매개변수!$AO$45:$AY$57,12,0)))</f>
        <v>0</v>
      </c>
      <c r="P36" s="125"/>
      <c r="Q36" s="123">
        <f>$H36*$E36*G36*(1-$I36*$J36)</f>
        <v>0</v>
      </c>
      <c r="R36" s="123">
        <f>$H36*$E36*K36*(1-$I36*$L36)</f>
        <v>0</v>
      </c>
      <c r="S36" s="123">
        <f>$H36*$E36*M36*(1-$I36*$N36)</f>
        <v>0</v>
      </c>
      <c r="T36" s="126">
        <f>$H36*$E36*O36*(1-$I36*$P36)</f>
        <v>0</v>
      </c>
      <c r="U36" s="127">
        <f>ROUND((Q36*VLOOKUP(D36,매개변수!$D$9:$E$33,2,0)+R36*매개변수!$E$26+S36*매개변수!$E$27+T36*매개변수!$E$28)/10^3,3)</f>
        <v>0</v>
      </c>
    </row>
    <row r="37" spans="2:21" ht="16.5" customHeight="1">
      <c r="B37" s="120"/>
      <c r="C37" s="119" t="s">
        <v>211</v>
      </c>
      <c r="D37" s="119" t="s">
        <v>211</v>
      </c>
      <c r="E37" s="120"/>
      <c r="F37" s="118" t="s">
        <v>422</v>
      </c>
      <c r="G37" s="123">
        <f>IF($C37="반도체",HLOOKUP($D37,매개변수!$AO$45:$AY$57,2,0),IF($C37="LCD",HLOOKUP($D37,매개변수!$AO$45:$AY$57,6,0),HLOOKUP($D37,매개변수!$AO$45:$AY$57,10,0)))</f>
        <v>0</v>
      </c>
      <c r="H37" s="122">
        <v>0.9</v>
      </c>
      <c r="I37" s="125"/>
      <c r="J37" s="125"/>
      <c r="K37" s="123">
        <f>IF($C37="반도체",HLOOKUP($D37,매개변수!$AO$45:$AY$57,3,0),IF($C37="LCD",HLOOKUP($D37,매개변수!$AO$45:$AY$57,7,0),HLOOKUP($D37,매개변수!$AO$45:$AY$57,11,0)))</f>
        <v>0</v>
      </c>
      <c r="L37" s="125"/>
      <c r="M37" s="123">
        <f>IF($C37="반도체",HLOOKUP($D37,매개변수!$AO$45:$AY$57,4,0),IF($C37="LCD",HLOOKUP($D37,매개변수!$AO$45:$AY$57,8,0),HLOOKUP($D37,매개변수!$AO$45:$AY$57,12,0)))</f>
        <v>0</v>
      </c>
      <c r="N37" s="125"/>
      <c r="O37" s="123">
        <f>IF($C37="반도체",HLOOKUP($D37,매개변수!$AO$45:$AY$57,4,0),IF($C37="LCD",HLOOKUP($D37,매개변수!$AO$45:$AY$57,8,0),HLOOKUP($D37,매개변수!$AO$45:$AY$57,12,0)))</f>
        <v>0</v>
      </c>
      <c r="P37" s="125"/>
      <c r="Q37" s="123">
        <f>$H37*$E37*G37*(1-$I37*$J37)</f>
        <v>0</v>
      </c>
      <c r="R37" s="123">
        <f>$H37*$E37*K37*(1-$I37*$L37)</f>
        <v>0</v>
      </c>
      <c r="S37" s="123">
        <f>$H37*$E37*M37*(1-$I37*$N37)</f>
        <v>0</v>
      </c>
      <c r="T37" s="126">
        <f>$H37*$E37*O37*(1-$I37*$P37)</f>
        <v>0</v>
      </c>
      <c r="U37" s="128">
        <f>ROUND((Q37*VLOOKUP(D37,매개변수!$D$9:$E$33,2,0)+R37*매개변수!$E$26+S37*매개변수!$E$27+T37*매개변수!$E$28)/10^3,3)</f>
        <v>0</v>
      </c>
    </row>
    <row r="38" spans="2:21" ht="16.5" customHeight="1" thickBot="1">
      <c r="B38" s="120"/>
      <c r="C38" s="119" t="s">
        <v>211</v>
      </c>
      <c r="D38" s="119" t="s">
        <v>211</v>
      </c>
      <c r="E38" s="120"/>
      <c r="F38" s="118" t="s">
        <v>423</v>
      </c>
      <c r="G38" s="123">
        <f>IF($C38="반도체",HLOOKUP($D38,매개변수!$AO$45:$AY$57,2,0),IF($C38="LCD",HLOOKUP($D38,매개변수!$AO$45:$AY$57,6,0),HLOOKUP($D38,매개변수!$AO$45:$AY$57,10,0)))</f>
        <v>0</v>
      </c>
      <c r="H38" s="122">
        <v>0.9</v>
      </c>
      <c r="I38" s="125"/>
      <c r="J38" s="125"/>
      <c r="K38" s="123">
        <f>IF($C38="반도체",HLOOKUP($D38,매개변수!$AO$45:$AY$57,3,0),IF($C38="LCD",HLOOKUP($D38,매개변수!$AO$45:$AY$57,7,0),HLOOKUP($D38,매개변수!$AO$45:$AY$57,11,0)))</f>
        <v>0</v>
      </c>
      <c r="L38" s="125"/>
      <c r="M38" s="123">
        <f>IF($C38="반도체",HLOOKUP($D38,매개변수!$AO$45:$AY$57,4,0),IF($C38="LCD",HLOOKUP($D38,매개변수!$AO$45:$AY$57,8,0),HLOOKUP($D38,매개변수!$AO$45:$AY$57,12,0)))</f>
        <v>0</v>
      </c>
      <c r="N38" s="125"/>
      <c r="O38" s="123">
        <f>IF($C38="반도체",HLOOKUP($D38,매개변수!$AO$45:$AY$57,4,0),IF($C38="LCD",HLOOKUP($D38,매개변수!$AO$45:$AY$57,8,0),HLOOKUP($D38,매개변수!$AO$45:$AY$57,12,0)))</f>
        <v>0</v>
      </c>
      <c r="P38" s="125"/>
      <c r="Q38" s="123">
        <f>$H38*$E38*G38*(1-$I38*$J38)</f>
        <v>0</v>
      </c>
      <c r="R38" s="123">
        <f>$H38*$E38*K38*(1-$I38*$L38)</f>
        <v>0</v>
      </c>
      <c r="S38" s="123">
        <f>$H38*$E38*M38*(1-$I38*$N38)</f>
        <v>0</v>
      </c>
      <c r="T38" s="126">
        <f>$H38*$E38*O38*(1-$I38*$P38)</f>
        <v>0</v>
      </c>
      <c r="U38" s="129">
        <f>ROUND((Q38*VLOOKUP(D38,매개변수!$D$9:$E$33,2,0)+R38*매개변수!$E$26+S38*매개변수!$E$27+T38*매개변수!$E$28)/10^3,3)</f>
        <v>0</v>
      </c>
    </row>
    <row r="39" spans="2:21" ht="16.5" customHeight="1"/>
    <row r="40" spans="2:21" ht="16.5" customHeight="1"/>
    <row r="41" spans="2:21" ht="16.5" customHeight="1"/>
    <row r="42" spans="2:21" ht="16.5" customHeight="1"/>
    <row r="43" spans="2:21" ht="16.5" customHeight="1"/>
    <row r="44" spans="2:21" ht="16.5" customHeight="1"/>
    <row r="45" spans="2:21" ht="16.5" customHeight="1"/>
    <row r="46" spans="2:21" ht="16.5" customHeight="1"/>
    <row r="47" spans="2:21" ht="16.5" customHeight="1"/>
    <row r="48" spans="2:21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</sheetData>
  <mergeCells count="53">
    <mergeCell ref="Q25:U25"/>
    <mergeCell ref="Q33:U33"/>
    <mergeCell ref="K34:K35"/>
    <mergeCell ref="M34:M35"/>
    <mergeCell ref="O34:O35"/>
    <mergeCell ref="K25:P25"/>
    <mergeCell ref="K26:K27"/>
    <mergeCell ref="M26:M27"/>
    <mergeCell ref="O26:O27"/>
    <mergeCell ref="B33:B35"/>
    <mergeCell ref="C33:C35"/>
    <mergeCell ref="D33:D35"/>
    <mergeCell ref="E33:E35"/>
    <mergeCell ref="F33:F35"/>
    <mergeCell ref="G33:G35"/>
    <mergeCell ref="H33:H34"/>
    <mergeCell ref="I33:I34"/>
    <mergeCell ref="J33:J34"/>
    <mergeCell ref="K33:P33"/>
    <mergeCell ref="F25:F27"/>
    <mergeCell ref="G25:G27"/>
    <mergeCell ref="H25:H26"/>
    <mergeCell ref="I25:I26"/>
    <mergeCell ref="J25:J26"/>
    <mergeCell ref="J17:J18"/>
    <mergeCell ref="K17:R17"/>
    <mergeCell ref="S17:X17"/>
    <mergeCell ref="K18:K19"/>
    <mergeCell ref="M18:M19"/>
    <mergeCell ref="O18:O19"/>
    <mergeCell ref="Q18:Q19"/>
    <mergeCell ref="G9:G11"/>
    <mergeCell ref="H9:I9"/>
    <mergeCell ref="B17:B19"/>
    <mergeCell ref="C17:C19"/>
    <mergeCell ref="D17:D19"/>
    <mergeCell ref="E17:E19"/>
    <mergeCell ref="F17:F19"/>
    <mergeCell ref="G17:G19"/>
    <mergeCell ref="H17:H18"/>
    <mergeCell ref="I17:I18"/>
    <mergeCell ref="B9:B11"/>
    <mergeCell ref="C9:C11"/>
    <mergeCell ref="D9:D11"/>
    <mergeCell ref="E9:E11"/>
    <mergeCell ref="F9:F11"/>
    <mergeCell ref="C6:D6"/>
    <mergeCell ref="C5:E5"/>
    <mergeCell ref="C4:E4"/>
    <mergeCell ref="B25:B27"/>
    <mergeCell ref="C25:C27"/>
    <mergeCell ref="D25:D27"/>
    <mergeCell ref="E25:E27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'참고1. 배출계수'!$Q$3:$Q$19</xm:f>
          </x14:formula1>
          <xm:sqref>C5</xm:sqref>
        </x14:dataValidation>
        <x14:dataValidation type="list" allowBlank="1" showInputMessage="1" showErrorMessage="1">
          <x14:formula1>
            <xm:f>매개변수!$AL$8:$AL$11</xm:f>
          </x14:formula1>
          <xm:sqref>C12:C14 C20:C22 C28:C30 C36:C38</xm:sqref>
        </x14:dataValidation>
        <x14:dataValidation type="list" allowBlank="1" showInputMessage="1" showErrorMessage="1">
          <x14:formula1>
            <xm:f>매개변수!$AM$8:$AS$8</xm:f>
          </x14:formula1>
          <xm:sqref>D12:D14</xm:sqref>
        </x14:dataValidation>
        <x14:dataValidation type="list" allowBlank="1" showInputMessage="1" showErrorMessage="1">
          <x14:formula1>
            <xm:f>매개변수!$AO$14:$AY$14</xm:f>
          </x14:formula1>
          <xm:sqref>D20:D22</xm:sqref>
        </x14:dataValidation>
        <x14:dataValidation type="list" allowBlank="1" showInputMessage="1" showErrorMessage="1">
          <x14:formula1>
            <xm:f>매개변수!$AO$31:$AY$31</xm:f>
          </x14:formula1>
          <xm:sqref>D28:D30</xm:sqref>
        </x14:dataValidation>
        <x14:dataValidation type="list" allowBlank="1" showInputMessage="1" showErrorMessage="1">
          <x14:formula1>
            <xm:f>매개변수!$AO$45:$AY$45</xm:f>
          </x14:formula1>
          <xm:sqref>D36:D38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B1:BN73"/>
  <sheetViews>
    <sheetView topLeftCell="A4" workbookViewId="0">
      <selection activeCell="AN40" sqref="AN40"/>
    </sheetView>
  </sheetViews>
  <sheetFormatPr defaultRowHeight="16.5"/>
  <cols>
    <col min="2" max="2" width="28.125" bestFit="1" customWidth="1"/>
    <col min="3" max="3" width="28.125" customWidth="1"/>
    <col min="4" max="5" width="14.625" bestFit="1" customWidth="1"/>
    <col min="6" max="6" width="3.5" customWidth="1"/>
    <col min="7" max="7" width="15" bestFit="1" customWidth="1"/>
    <col min="8" max="8" width="6.125" bestFit="1" customWidth="1"/>
    <col min="9" max="11" width="10.625" customWidth="1"/>
    <col min="12" max="12" width="14.25" bestFit="1" customWidth="1"/>
    <col min="13" max="17" width="10.625" customWidth="1"/>
    <col min="20" max="20" width="25" customWidth="1"/>
    <col min="25" max="25" width="21.5" bestFit="1" customWidth="1"/>
    <col min="26" max="27" width="12.875" bestFit="1" customWidth="1"/>
    <col min="28" max="28" width="13" bestFit="1" customWidth="1"/>
    <col min="30" max="30" width="17.375" customWidth="1"/>
    <col min="31" max="32" width="12.75" customWidth="1"/>
    <col min="35" max="35" width="15.25" customWidth="1"/>
    <col min="36" max="36" width="13.25" customWidth="1"/>
    <col min="38" max="38" width="13.875" bestFit="1" customWidth="1"/>
    <col min="53" max="53" width="17.25" bestFit="1" customWidth="1"/>
    <col min="54" max="54" width="25" bestFit="1" customWidth="1"/>
    <col min="56" max="56" width="22.875" bestFit="1" customWidth="1"/>
    <col min="57" max="57" width="17.375" bestFit="1" customWidth="1"/>
  </cols>
  <sheetData>
    <row r="1" spans="2:66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2:66" ht="17.25" thickBot="1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2:66">
      <c r="B3" s="192" t="s">
        <v>105</v>
      </c>
      <c r="C3" s="193"/>
      <c r="D3" s="193"/>
      <c r="E3" s="194"/>
      <c r="F3" s="52"/>
      <c r="G3" s="189" t="s">
        <v>106</v>
      </c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53"/>
      <c r="T3" s="189" t="s">
        <v>107</v>
      </c>
      <c r="U3" s="189"/>
      <c r="V3" s="189"/>
      <c r="W3" s="189"/>
      <c r="X3" s="189"/>
      <c r="Y3" s="189"/>
      <c r="Z3" s="189"/>
      <c r="AA3" s="189"/>
      <c r="AB3" s="189"/>
      <c r="AD3" s="198" t="s">
        <v>108</v>
      </c>
      <c r="AE3" s="199"/>
      <c r="AF3" s="199"/>
      <c r="AG3" s="199"/>
      <c r="AH3" s="199"/>
      <c r="AI3" s="199"/>
      <c r="AJ3" s="200"/>
      <c r="AL3" s="189" t="s">
        <v>109</v>
      </c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BA3" s="189" t="s">
        <v>110</v>
      </c>
      <c r="BB3" s="189"/>
      <c r="BC3" s="189"/>
      <c r="BD3" s="189"/>
      <c r="BE3" s="189"/>
      <c r="BF3" s="189"/>
      <c r="BG3" s="189"/>
      <c r="BH3" s="189"/>
      <c r="BI3" s="189"/>
      <c r="BJ3" s="189"/>
      <c r="BK3" s="189"/>
      <c r="BL3" s="189"/>
      <c r="BM3" s="189"/>
      <c r="BN3" s="189"/>
    </row>
    <row r="4" spans="2:66" ht="17.25" thickBot="1">
      <c r="B4" s="195"/>
      <c r="C4" s="196"/>
      <c r="D4" s="196"/>
      <c r="E4" s="197"/>
      <c r="F4" s="52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53"/>
      <c r="T4" s="189"/>
      <c r="U4" s="189"/>
      <c r="V4" s="189"/>
      <c r="W4" s="189"/>
      <c r="X4" s="189"/>
      <c r="Y4" s="189"/>
      <c r="Z4" s="189"/>
      <c r="AA4" s="189"/>
      <c r="AB4" s="189"/>
      <c r="AD4" s="201"/>
      <c r="AE4" s="202"/>
      <c r="AF4" s="202"/>
      <c r="AG4" s="202"/>
      <c r="AH4" s="202"/>
      <c r="AI4" s="202"/>
      <c r="AJ4" s="203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BA4" s="189"/>
      <c r="BB4" s="189"/>
      <c r="BC4" s="189"/>
      <c r="BD4" s="189"/>
      <c r="BE4" s="189"/>
      <c r="BF4" s="189"/>
      <c r="BG4" s="189"/>
      <c r="BH4" s="189"/>
      <c r="BI4" s="189"/>
      <c r="BJ4" s="189"/>
      <c r="BK4" s="189"/>
      <c r="BL4" s="189"/>
      <c r="BM4" s="189"/>
      <c r="BN4" s="189"/>
    </row>
    <row r="5" spans="2:66" ht="17.25" thickBot="1">
      <c r="B5" s="51"/>
      <c r="C5" s="51"/>
      <c r="D5" s="51"/>
      <c r="E5" s="51"/>
      <c r="F5" s="52"/>
      <c r="G5" s="54">
        <v>1</v>
      </c>
      <c r="H5" s="54">
        <v>2</v>
      </c>
      <c r="I5" s="54">
        <v>3</v>
      </c>
      <c r="J5" s="54">
        <v>4</v>
      </c>
      <c r="K5" s="54">
        <v>5</v>
      </c>
      <c r="L5" s="54">
        <v>6</v>
      </c>
      <c r="M5" s="54">
        <v>7</v>
      </c>
      <c r="N5" s="54">
        <v>8</v>
      </c>
      <c r="O5" s="54">
        <v>9</v>
      </c>
      <c r="P5" s="54">
        <v>10</v>
      </c>
      <c r="Q5" s="54">
        <v>11</v>
      </c>
      <c r="R5" s="54">
        <v>12</v>
      </c>
      <c r="S5" s="52"/>
    </row>
    <row r="6" spans="2:66">
      <c r="B6" s="204" t="s">
        <v>111</v>
      </c>
      <c r="C6" s="205"/>
      <c r="D6" s="210" t="s">
        <v>112</v>
      </c>
      <c r="E6" s="55" t="s">
        <v>113</v>
      </c>
      <c r="F6" s="52"/>
      <c r="G6" s="212" t="s">
        <v>114</v>
      </c>
      <c r="H6" s="212" t="s">
        <v>115</v>
      </c>
      <c r="I6" s="214" t="s">
        <v>116</v>
      </c>
      <c r="J6" s="190" t="s">
        <v>117</v>
      </c>
      <c r="K6" s="216" t="s">
        <v>118</v>
      </c>
      <c r="L6" s="217"/>
      <c r="M6" s="217"/>
      <c r="N6" s="217"/>
      <c r="O6" s="217"/>
      <c r="P6" s="217"/>
      <c r="Q6" s="56"/>
      <c r="R6" s="56"/>
      <c r="S6" s="57"/>
      <c r="T6" s="58" t="s">
        <v>119</v>
      </c>
      <c r="U6" s="58" t="s">
        <v>120</v>
      </c>
      <c r="V6" s="58" t="s">
        <v>121</v>
      </c>
      <c r="W6" s="58" t="s">
        <v>122</v>
      </c>
      <c r="Y6" s="58" t="s">
        <v>123</v>
      </c>
      <c r="Z6" s="58" t="s">
        <v>124</v>
      </c>
      <c r="BA6" s="58" t="s">
        <v>125</v>
      </c>
      <c r="BB6" s="58" t="s">
        <v>126</v>
      </c>
      <c r="BD6" s="218" t="s">
        <v>127</v>
      </c>
      <c r="BE6" s="218" t="s">
        <v>128</v>
      </c>
    </row>
    <row r="7" spans="2:66">
      <c r="B7" s="206"/>
      <c r="C7" s="207"/>
      <c r="D7" s="211"/>
      <c r="E7" s="59"/>
      <c r="F7" s="52"/>
      <c r="G7" s="213"/>
      <c r="H7" s="213"/>
      <c r="I7" s="215"/>
      <c r="J7" s="191"/>
      <c r="K7" s="220" t="s">
        <v>129</v>
      </c>
      <c r="L7" s="221"/>
      <c r="M7" s="222" t="s">
        <v>130</v>
      </c>
      <c r="N7" s="222"/>
      <c r="O7" s="222"/>
      <c r="P7" s="222"/>
      <c r="Q7" s="222" t="s">
        <v>131</v>
      </c>
      <c r="R7" s="222"/>
      <c r="S7" s="57"/>
      <c r="T7" s="60" t="s">
        <v>132</v>
      </c>
      <c r="U7" s="60"/>
      <c r="V7" s="61"/>
      <c r="W7" s="61"/>
      <c r="Y7" s="60" t="s">
        <v>132</v>
      </c>
      <c r="Z7" s="60"/>
      <c r="AD7" s="58" t="s">
        <v>133</v>
      </c>
      <c r="AE7" s="58" t="s">
        <v>134</v>
      </c>
      <c r="AF7" s="58" t="s">
        <v>135</v>
      </c>
      <c r="AI7" s="58" t="s">
        <v>136</v>
      </c>
      <c r="AJ7" s="58" t="s">
        <v>137</v>
      </c>
      <c r="AL7" s="121" t="s">
        <v>138</v>
      </c>
      <c r="AM7" s="223" t="s">
        <v>139</v>
      </c>
      <c r="AN7" s="223"/>
      <c r="AO7" s="223"/>
      <c r="AP7" s="223"/>
      <c r="AQ7" s="223"/>
      <c r="AR7" s="223"/>
      <c r="AS7" s="223"/>
      <c r="BA7" s="60" t="s">
        <v>140</v>
      </c>
      <c r="BB7" s="60"/>
      <c r="BD7" s="219"/>
      <c r="BE7" s="219"/>
    </row>
    <row r="8" spans="2:66" ht="48">
      <c r="B8" s="208"/>
      <c r="C8" s="209"/>
      <c r="D8" s="211"/>
      <c r="E8" s="59" t="s">
        <v>141</v>
      </c>
      <c r="F8" s="52"/>
      <c r="G8" s="213"/>
      <c r="H8" s="213"/>
      <c r="I8" s="62" t="s">
        <v>142</v>
      </c>
      <c r="J8" s="62" t="s">
        <v>142</v>
      </c>
      <c r="K8" s="63" t="s">
        <v>143</v>
      </c>
      <c r="L8" s="63" t="s">
        <v>144</v>
      </c>
      <c r="M8" s="58" t="s">
        <v>145</v>
      </c>
      <c r="N8" s="58" t="s">
        <v>146</v>
      </c>
      <c r="O8" s="58" t="s">
        <v>147</v>
      </c>
      <c r="P8" s="58" t="s">
        <v>148</v>
      </c>
      <c r="Q8" s="58" t="s">
        <v>149</v>
      </c>
      <c r="R8" s="58" t="s">
        <v>150</v>
      </c>
      <c r="T8" s="60" t="s">
        <v>151</v>
      </c>
      <c r="U8" s="60">
        <v>0.9</v>
      </c>
      <c r="V8" s="61">
        <v>0.46</v>
      </c>
      <c r="W8" s="61">
        <v>0.01</v>
      </c>
      <c r="Y8" s="60" t="s">
        <v>152</v>
      </c>
      <c r="Z8" s="60">
        <v>2.0000000000000001E-4</v>
      </c>
      <c r="AD8" s="60" t="s">
        <v>153</v>
      </c>
      <c r="AE8" s="60"/>
      <c r="AF8" s="60"/>
      <c r="AI8" s="60" t="s">
        <v>153</v>
      </c>
      <c r="AJ8" s="60"/>
      <c r="AL8" s="58" t="s">
        <v>154</v>
      </c>
      <c r="AM8" s="58" t="s">
        <v>154</v>
      </c>
      <c r="AN8" s="58" t="s">
        <v>155</v>
      </c>
      <c r="AO8" s="58" t="s">
        <v>156</v>
      </c>
      <c r="AP8" s="58" t="s">
        <v>157</v>
      </c>
      <c r="AQ8" s="58" t="s">
        <v>158</v>
      </c>
      <c r="AR8" s="58" t="s">
        <v>159</v>
      </c>
      <c r="AS8" s="58" t="s">
        <v>160</v>
      </c>
      <c r="BA8" s="60" t="s">
        <v>161</v>
      </c>
      <c r="BB8" s="60">
        <v>0.43969999999999998</v>
      </c>
      <c r="BD8" s="60" t="s">
        <v>162</v>
      </c>
      <c r="BE8" s="60"/>
    </row>
    <row r="9" spans="2:66">
      <c r="B9" s="224" t="s">
        <v>163</v>
      </c>
      <c r="C9" s="225"/>
      <c r="D9" s="64" t="s">
        <v>140</v>
      </c>
      <c r="E9" s="59"/>
      <c r="F9" s="52"/>
      <c r="G9" s="60" t="s">
        <v>163</v>
      </c>
      <c r="H9" s="60"/>
      <c r="I9" s="61"/>
      <c r="J9" s="61"/>
      <c r="K9" s="61"/>
      <c r="L9" s="65"/>
      <c r="M9" s="65"/>
      <c r="N9" s="65"/>
      <c r="O9" s="65"/>
      <c r="P9" s="65"/>
      <c r="Q9" s="65"/>
      <c r="R9" s="65"/>
      <c r="T9" s="60" t="s">
        <v>164</v>
      </c>
      <c r="U9" s="60">
        <v>0.8</v>
      </c>
      <c r="V9" s="61">
        <v>0.5</v>
      </c>
      <c r="W9" s="61">
        <v>0.2</v>
      </c>
      <c r="Y9" s="60" t="s">
        <v>165</v>
      </c>
      <c r="Z9" s="60">
        <v>0</v>
      </c>
      <c r="AD9" s="60" t="s">
        <v>166</v>
      </c>
      <c r="AE9" s="60">
        <v>0.67</v>
      </c>
      <c r="AF9" s="60">
        <v>2.2999999999999998</v>
      </c>
      <c r="AI9" s="60" t="s">
        <v>383</v>
      </c>
      <c r="AJ9" s="60">
        <v>2.1442000000000001</v>
      </c>
      <c r="AL9" s="60" t="s">
        <v>167</v>
      </c>
      <c r="AM9" s="60"/>
      <c r="AN9" s="60">
        <v>0.9</v>
      </c>
      <c r="AO9" s="60">
        <v>1</v>
      </c>
      <c r="AP9" s="60">
        <v>0.04</v>
      </c>
      <c r="AQ9" s="60">
        <v>0.05</v>
      </c>
      <c r="AR9" s="60">
        <v>0.2</v>
      </c>
      <c r="AS9" s="60"/>
      <c r="BA9" s="60" t="s">
        <v>168</v>
      </c>
      <c r="BB9" s="60">
        <v>0.52200000000000002</v>
      </c>
      <c r="BD9" s="60" t="s">
        <v>169</v>
      </c>
      <c r="BE9" s="60">
        <v>0.21</v>
      </c>
    </row>
    <row r="10" spans="2:66">
      <c r="B10" s="226" t="s">
        <v>170</v>
      </c>
      <c r="C10" s="227"/>
      <c r="D10" s="66" t="s">
        <v>171</v>
      </c>
      <c r="E10" s="67">
        <v>310</v>
      </c>
      <c r="F10" s="52"/>
      <c r="G10" s="60" t="s">
        <v>30</v>
      </c>
      <c r="H10" s="68" t="s">
        <v>172</v>
      </c>
      <c r="I10" s="61">
        <v>45</v>
      </c>
      <c r="J10" s="61">
        <v>42.2</v>
      </c>
      <c r="K10" s="69">
        <v>73300</v>
      </c>
      <c r="L10" s="69">
        <v>73300</v>
      </c>
      <c r="M10" s="61">
        <v>3</v>
      </c>
      <c r="N10" s="61">
        <v>3</v>
      </c>
      <c r="O10" s="61">
        <v>10</v>
      </c>
      <c r="P10" s="61">
        <v>10</v>
      </c>
      <c r="Q10" s="61">
        <v>0.6</v>
      </c>
      <c r="R10" s="61">
        <v>0.6</v>
      </c>
      <c r="T10" s="60" t="s">
        <v>173</v>
      </c>
      <c r="U10" s="60">
        <v>0.4</v>
      </c>
      <c r="V10" s="61">
        <v>0.38</v>
      </c>
      <c r="W10" s="61">
        <v>0</v>
      </c>
      <c r="Y10" s="60" t="s">
        <v>174</v>
      </c>
      <c r="Z10" s="60">
        <v>6.0000000000000001E-3</v>
      </c>
      <c r="AD10" s="60" t="s">
        <v>175</v>
      </c>
      <c r="AE10" s="60">
        <v>0.19600000000000001</v>
      </c>
      <c r="AF10" s="60"/>
      <c r="AI10" s="60" t="s">
        <v>210</v>
      </c>
      <c r="AJ10" s="60">
        <v>2.4417</v>
      </c>
      <c r="AL10" s="60" t="s">
        <v>176</v>
      </c>
      <c r="AM10" s="60"/>
      <c r="AN10" s="60">
        <v>0.5</v>
      </c>
      <c r="AO10" s="60"/>
      <c r="AP10" s="60"/>
      <c r="AQ10" s="60"/>
      <c r="AR10" s="60">
        <v>4</v>
      </c>
      <c r="AS10" s="60"/>
      <c r="BA10" s="60" t="s">
        <v>177</v>
      </c>
      <c r="BB10" s="60">
        <v>0.4773</v>
      </c>
      <c r="BD10" s="60" t="s">
        <v>178</v>
      </c>
      <c r="BE10" s="60">
        <v>0.21</v>
      </c>
    </row>
    <row r="11" spans="2:66">
      <c r="B11" s="226" t="s">
        <v>179</v>
      </c>
      <c r="C11" s="227"/>
      <c r="D11" s="66" t="s">
        <v>180</v>
      </c>
      <c r="E11" s="67">
        <v>11700</v>
      </c>
      <c r="F11" s="52"/>
      <c r="G11" s="60" t="s">
        <v>35</v>
      </c>
      <c r="H11" s="68" t="s">
        <v>181</v>
      </c>
      <c r="I11" s="61">
        <v>32.700000000000003</v>
      </c>
      <c r="J11" s="61">
        <v>30.4</v>
      </c>
      <c r="K11" s="69">
        <v>69300</v>
      </c>
      <c r="L11" s="69">
        <v>73300</v>
      </c>
      <c r="M11" s="61">
        <v>3</v>
      </c>
      <c r="N11" s="61">
        <v>3</v>
      </c>
      <c r="O11" s="61">
        <v>10</v>
      </c>
      <c r="P11" s="61">
        <v>10</v>
      </c>
      <c r="Q11" s="61">
        <v>0.6</v>
      </c>
      <c r="R11" s="61">
        <v>0.6</v>
      </c>
      <c r="T11" s="60" t="s">
        <v>182</v>
      </c>
      <c r="U11" s="60">
        <v>0.85</v>
      </c>
      <c r="V11" s="61">
        <v>0.5</v>
      </c>
      <c r="W11" s="61">
        <v>0</v>
      </c>
      <c r="Y11" s="60" t="s">
        <v>183</v>
      </c>
      <c r="Z11" s="60">
        <v>0.188</v>
      </c>
      <c r="AD11" s="60" t="s">
        <v>184</v>
      </c>
      <c r="AE11" s="60">
        <v>0.29399999999999998</v>
      </c>
      <c r="AF11" s="60"/>
      <c r="AI11" s="60" t="s">
        <v>384</v>
      </c>
      <c r="AJ11" s="60">
        <v>3.2536</v>
      </c>
      <c r="AL11" s="60" t="s">
        <v>185</v>
      </c>
      <c r="AM11" s="60"/>
      <c r="AN11" s="60">
        <v>5</v>
      </c>
      <c r="AO11" s="60">
        <v>0.2</v>
      </c>
      <c r="AP11" s="60"/>
      <c r="AQ11" s="60"/>
      <c r="AR11" s="60"/>
      <c r="AS11" s="60"/>
      <c r="BA11" s="60" t="s">
        <v>186</v>
      </c>
      <c r="BB11" s="60">
        <v>0.37990000000000002</v>
      </c>
      <c r="BD11" s="60" t="s">
        <v>187</v>
      </c>
      <c r="BE11" s="60">
        <v>0.21</v>
      </c>
    </row>
    <row r="12" spans="2:66">
      <c r="B12" s="226" t="s">
        <v>188</v>
      </c>
      <c r="C12" s="227"/>
      <c r="D12" s="66" t="s">
        <v>189</v>
      </c>
      <c r="E12" s="67">
        <v>650</v>
      </c>
      <c r="F12" s="52"/>
      <c r="G12" s="60" t="s">
        <v>190</v>
      </c>
      <c r="H12" s="68" t="s">
        <v>181</v>
      </c>
      <c r="I12" s="61">
        <v>36.700000000000003</v>
      </c>
      <c r="J12" s="61">
        <v>34.200000000000003</v>
      </c>
      <c r="K12" s="69">
        <v>71900</v>
      </c>
      <c r="L12" s="69">
        <v>71900</v>
      </c>
      <c r="M12" s="61">
        <v>3</v>
      </c>
      <c r="N12" s="61">
        <v>3</v>
      </c>
      <c r="O12" s="61">
        <v>10</v>
      </c>
      <c r="P12" s="61">
        <v>10</v>
      </c>
      <c r="Q12" s="61">
        <v>0.6</v>
      </c>
      <c r="R12" s="61">
        <v>0.6</v>
      </c>
      <c r="T12" s="60" t="s">
        <v>191</v>
      </c>
      <c r="U12" s="60">
        <v>0.4</v>
      </c>
      <c r="V12" s="61">
        <v>0.49</v>
      </c>
      <c r="W12" s="61">
        <v>0</v>
      </c>
      <c r="Y12" s="60" t="s">
        <v>192</v>
      </c>
      <c r="Z12" s="60">
        <v>0.06</v>
      </c>
      <c r="AD12" s="60" t="s">
        <v>193</v>
      </c>
      <c r="AE12" s="60"/>
      <c r="AF12" s="60">
        <v>2.2599999999999999E-2</v>
      </c>
      <c r="AI12" s="60" t="s">
        <v>228</v>
      </c>
      <c r="AJ12" s="60">
        <v>3.5541</v>
      </c>
      <c r="BA12" s="60" t="s">
        <v>194</v>
      </c>
      <c r="BB12" s="60">
        <v>0.442</v>
      </c>
      <c r="BD12" s="60" t="s">
        <v>195</v>
      </c>
      <c r="BE12" s="60">
        <v>0.19</v>
      </c>
    </row>
    <row r="13" spans="2:66">
      <c r="B13" s="226" t="s">
        <v>196</v>
      </c>
      <c r="C13" s="227"/>
      <c r="D13" s="66" t="s">
        <v>197</v>
      </c>
      <c r="E13" s="67">
        <v>150</v>
      </c>
      <c r="F13" s="52"/>
      <c r="G13" s="60" t="s">
        <v>198</v>
      </c>
      <c r="H13" s="68" t="s">
        <v>181</v>
      </c>
      <c r="I13" s="61">
        <v>37.799999999999997</v>
      </c>
      <c r="J13" s="61">
        <v>35.200000000000003</v>
      </c>
      <c r="K13" s="69">
        <v>74100</v>
      </c>
      <c r="L13" s="69">
        <v>74100</v>
      </c>
      <c r="M13" s="61">
        <v>3</v>
      </c>
      <c r="N13" s="61">
        <v>3</v>
      </c>
      <c r="O13" s="61">
        <v>10</v>
      </c>
      <c r="P13" s="61">
        <v>10</v>
      </c>
      <c r="Q13" s="61">
        <v>0.6</v>
      </c>
      <c r="R13" s="61">
        <v>0.6</v>
      </c>
      <c r="T13" s="60" t="s">
        <v>199</v>
      </c>
      <c r="U13" s="60">
        <v>0.4</v>
      </c>
      <c r="V13" s="61">
        <v>0.7</v>
      </c>
      <c r="W13" s="61">
        <v>0.1</v>
      </c>
      <c r="Y13" s="60" t="s">
        <v>200</v>
      </c>
      <c r="Z13" s="60">
        <v>0.23699999999999999</v>
      </c>
      <c r="AD13" s="60" t="s">
        <v>201</v>
      </c>
      <c r="AE13" s="60">
        <v>0.86299999999999999</v>
      </c>
      <c r="AF13" s="60">
        <v>1.79</v>
      </c>
      <c r="AI13" s="60" t="s">
        <v>385</v>
      </c>
      <c r="AJ13" s="60">
        <v>3.2976000000000001</v>
      </c>
      <c r="AL13" s="223" t="s">
        <v>202</v>
      </c>
      <c r="AM13" s="223"/>
      <c r="AN13" s="223"/>
      <c r="AO13" s="228" t="s">
        <v>203</v>
      </c>
      <c r="AP13" s="229"/>
      <c r="AQ13" s="229"/>
      <c r="AR13" s="229"/>
      <c r="AS13" s="229"/>
      <c r="AT13" s="229"/>
      <c r="AU13" s="229"/>
      <c r="AV13" s="229"/>
      <c r="AW13" s="229"/>
      <c r="AX13" s="229"/>
      <c r="AY13" s="229"/>
      <c r="BA13" s="60" t="s">
        <v>204</v>
      </c>
      <c r="BB13" s="60">
        <v>0.38290000000000002</v>
      </c>
      <c r="BD13" s="60" t="s">
        <v>205</v>
      </c>
      <c r="BE13" s="60">
        <v>0.25</v>
      </c>
    </row>
    <row r="14" spans="2:66">
      <c r="B14" s="226" t="s">
        <v>206</v>
      </c>
      <c r="C14" s="227"/>
      <c r="D14" s="66" t="s">
        <v>207</v>
      </c>
      <c r="E14" s="67">
        <v>1300</v>
      </c>
      <c r="F14" s="52"/>
      <c r="G14" s="60" t="s">
        <v>208</v>
      </c>
      <c r="H14" s="68" t="s">
        <v>181</v>
      </c>
      <c r="I14" s="61">
        <v>39</v>
      </c>
      <c r="J14" s="61">
        <v>36.4</v>
      </c>
      <c r="K14" s="69">
        <v>75100</v>
      </c>
      <c r="L14" s="69">
        <v>74800</v>
      </c>
      <c r="M14" s="61">
        <v>3</v>
      </c>
      <c r="N14" s="61">
        <v>3</v>
      </c>
      <c r="O14" s="61">
        <v>10</v>
      </c>
      <c r="P14" s="61">
        <v>10</v>
      </c>
      <c r="Q14" s="61">
        <v>0.6</v>
      </c>
      <c r="R14" s="61">
        <v>0.6</v>
      </c>
      <c r="T14" s="60" t="s">
        <v>209</v>
      </c>
      <c r="U14" s="60">
        <v>0.84</v>
      </c>
      <c r="V14" s="61">
        <v>0.67</v>
      </c>
      <c r="W14" s="61">
        <v>0.2</v>
      </c>
      <c r="AD14" s="60" t="s">
        <v>210</v>
      </c>
      <c r="AE14" s="60">
        <v>1</v>
      </c>
      <c r="AF14" s="60">
        <v>0.18</v>
      </c>
      <c r="AI14" s="60" t="s">
        <v>386</v>
      </c>
      <c r="AJ14" s="60">
        <v>3.1364000000000001</v>
      </c>
      <c r="AL14" s="223"/>
      <c r="AM14" s="223"/>
      <c r="AN14" s="223"/>
      <c r="AO14" s="58" t="s">
        <v>211</v>
      </c>
      <c r="AP14" s="58" t="s">
        <v>212</v>
      </c>
      <c r="AQ14" s="58" t="s">
        <v>213</v>
      </c>
      <c r="AR14" s="58" t="s">
        <v>180</v>
      </c>
      <c r="AS14" s="58" t="s">
        <v>189</v>
      </c>
      <c r="AT14" s="58" t="s">
        <v>214</v>
      </c>
      <c r="AU14" s="58" t="s">
        <v>215</v>
      </c>
      <c r="AV14" s="58" t="s">
        <v>216</v>
      </c>
      <c r="AW14" s="58" t="s">
        <v>217</v>
      </c>
      <c r="AX14" s="58" t="s">
        <v>218</v>
      </c>
      <c r="AY14" s="58" t="s">
        <v>219</v>
      </c>
      <c r="BA14" s="60" t="s">
        <v>220</v>
      </c>
      <c r="BB14" s="60">
        <v>0.41489999999999999</v>
      </c>
      <c r="BD14" s="60" t="s">
        <v>221</v>
      </c>
      <c r="BE14" s="60">
        <v>0.18</v>
      </c>
    </row>
    <row r="15" spans="2:66">
      <c r="B15" s="226" t="s">
        <v>222</v>
      </c>
      <c r="C15" s="227"/>
      <c r="D15" s="66" t="s">
        <v>223</v>
      </c>
      <c r="E15" s="67">
        <v>2800</v>
      </c>
      <c r="F15" s="52"/>
      <c r="G15" s="60" t="s">
        <v>224</v>
      </c>
      <c r="H15" s="68" t="s">
        <v>181</v>
      </c>
      <c r="I15" s="61">
        <v>40.5</v>
      </c>
      <c r="J15" s="61">
        <v>38</v>
      </c>
      <c r="K15" s="69">
        <v>76400</v>
      </c>
      <c r="L15" s="69">
        <v>75200</v>
      </c>
      <c r="M15" s="61">
        <v>3</v>
      </c>
      <c r="N15" s="61">
        <v>3</v>
      </c>
      <c r="O15" s="61">
        <v>10</v>
      </c>
      <c r="P15" s="61">
        <v>10</v>
      </c>
      <c r="Q15" s="61">
        <v>0.6</v>
      </c>
      <c r="R15" s="61">
        <v>0.6</v>
      </c>
      <c r="T15" s="60" t="s">
        <v>225</v>
      </c>
      <c r="U15" s="60">
        <v>1</v>
      </c>
      <c r="V15" s="61">
        <v>0.75</v>
      </c>
      <c r="W15" s="61">
        <v>1</v>
      </c>
      <c r="Y15" s="58" t="s">
        <v>226</v>
      </c>
      <c r="Z15" s="58" t="s">
        <v>135</v>
      </c>
      <c r="AA15" s="58" t="s">
        <v>227</v>
      </c>
      <c r="AD15" s="60" t="s">
        <v>228</v>
      </c>
      <c r="AE15" s="60">
        <v>2.62</v>
      </c>
      <c r="AF15" s="60">
        <v>0.06</v>
      </c>
      <c r="AI15" s="60" t="s">
        <v>175</v>
      </c>
      <c r="AJ15" s="60">
        <v>0.89770000000000005</v>
      </c>
      <c r="AL15" s="230" t="s">
        <v>229</v>
      </c>
      <c r="AM15" s="230" t="s">
        <v>230</v>
      </c>
      <c r="AN15" s="230"/>
      <c r="AO15" s="60"/>
      <c r="AP15" s="60">
        <v>0.9</v>
      </c>
      <c r="AQ15" s="60">
        <v>0.6</v>
      </c>
      <c r="AR15" s="60">
        <v>0.4</v>
      </c>
      <c r="AS15" s="60">
        <v>0.1</v>
      </c>
      <c r="AT15" s="60">
        <v>0.4</v>
      </c>
      <c r="AU15" s="60">
        <v>0.1</v>
      </c>
      <c r="AV15" s="60">
        <v>0.2</v>
      </c>
      <c r="AW15" s="60">
        <v>0.1</v>
      </c>
      <c r="AX15" s="60">
        <v>0.1</v>
      </c>
      <c r="AY15" s="60">
        <v>0.1</v>
      </c>
      <c r="BD15" s="60" t="s">
        <v>231</v>
      </c>
      <c r="BE15" s="60">
        <v>0.13</v>
      </c>
    </row>
    <row r="16" spans="2:66">
      <c r="B16" s="226" t="s">
        <v>232</v>
      </c>
      <c r="C16" s="227"/>
      <c r="D16" s="66" t="s">
        <v>233</v>
      </c>
      <c r="E16" s="67">
        <v>1000</v>
      </c>
      <c r="F16" s="52"/>
      <c r="G16" s="60" t="s">
        <v>234</v>
      </c>
      <c r="H16" s="68" t="s">
        <v>181</v>
      </c>
      <c r="I16" s="61">
        <v>41.7</v>
      </c>
      <c r="J16" s="61">
        <v>39.200000000000003</v>
      </c>
      <c r="K16" s="69">
        <v>77400</v>
      </c>
      <c r="L16" s="69">
        <v>75500</v>
      </c>
      <c r="M16" s="61">
        <v>3</v>
      </c>
      <c r="N16" s="61">
        <v>3</v>
      </c>
      <c r="O16" s="61">
        <v>10</v>
      </c>
      <c r="P16" s="61">
        <v>10</v>
      </c>
      <c r="Q16" s="61">
        <v>0.6</v>
      </c>
      <c r="R16" s="61">
        <v>0.6</v>
      </c>
      <c r="T16" s="60" t="s">
        <v>235</v>
      </c>
      <c r="U16" s="60">
        <v>1</v>
      </c>
      <c r="V16" s="61">
        <v>0</v>
      </c>
      <c r="W16" s="61">
        <v>0</v>
      </c>
      <c r="Y16" s="60" t="s">
        <v>140</v>
      </c>
      <c r="Z16" s="60"/>
      <c r="AA16" s="60"/>
      <c r="AI16" s="60" t="s">
        <v>387</v>
      </c>
      <c r="AJ16" s="60">
        <v>1.4179999999999999</v>
      </c>
      <c r="AL16" s="230"/>
      <c r="AM16" s="231" t="s">
        <v>236</v>
      </c>
      <c r="AN16" s="60" t="s">
        <v>238</v>
      </c>
      <c r="AO16" s="60"/>
      <c r="AP16" s="60"/>
      <c r="AQ16" s="60">
        <v>0.2</v>
      </c>
      <c r="AR16" s="60">
        <v>7.0000000000000007E-2</v>
      </c>
      <c r="AS16" s="60">
        <v>0.08</v>
      </c>
      <c r="AT16" s="60">
        <v>0.1</v>
      </c>
      <c r="AU16" s="60">
        <v>0.1</v>
      </c>
      <c r="AV16" s="60"/>
      <c r="AW16" s="60">
        <v>0.3</v>
      </c>
      <c r="AX16" s="60">
        <v>0.1</v>
      </c>
      <c r="AY16" s="60">
        <v>0.1</v>
      </c>
      <c r="BD16" s="60" t="s">
        <v>239</v>
      </c>
      <c r="BE16" s="60">
        <v>0.1</v>
      </c>
    </row>
    <row r="17" spans="2:57">
      <c r="B17" s="226" t="s">
        <v>240</v>
      </c>
      <c r="C17" s="227"/>
      <c r="D17" s="66" t="s">
        <v>241</v>
      </c>
      <c r="E17" s="67">
        <v>1300</v>
      </c>
      <c r="F17" s="52"/>
      <c r="G17" s="60" t="s">
        <v>242</v>
      </c>
      <c r="H17" s="68" t="s">
        <v>172</v>
      </c>
      <c r="I17" s="61">
        <v>50.4</v>
      </c>
      <c r="J17" s="61">
        <v>46.3</v>
      </c>
      <c r="K17" s="69">
        <v>63100</v>
      </c>
      <c r="L17" s="69">
        <v>64500</v>
      </c>
      <c r="M17" s="61">
        <v>1</v>
      </c>
      <c r="N17" s="61">
        <v>1</v>
      </c>
      <c r="O17" s="61">
        <v>5</v>
      </c>
      <c r="P17" s="61">
        <v>5</v>
      </c>
      <c r="Q17" s="61">
        <v>0.1</v>
      </c>
      <c r="R17" s="61">
        <v>0.1</v>
      </c>
      <c r="T17" s="60" t="s">
        <v>243</v>
      </c>
      <c r="U17" s="60">
        <v>1</v>
      </c>
      <c r="V17" s="61">
        <v>0</v>
      </c>
      <c r="W17" s="61">
        <v>0</v>
      </c>
      <c r="Y17" s="60" t="s">
        <v>244</v>
      </c>
      <c r="Z17" s="60">
        <f>61/1000</f>
        <v>6.0999999999999999E-2</v>
      </c>
      <c r="AA17" s="60">
        <f>52.1/1000</f>
        <v>5.21E-2</v>
      </c>
      <c r="AI17" s="60" t="s">
        <v>201</v>
      </c>
      <c r="AJ17" s="60">
        <v>1.9968999999999999</v>
      </c>
      <c r="AL17" s="230"/>
      <c r="AM17" s="231"/>
      <c r="AN17" s="60" t="s">
        <v>246</v>
      </c>
      <c r="AO17" s="60"/>
      <c r="AP17" s="60"/>
      <c r="AQ17" s="60"/>
      <c r="AR17" s="60"/>
      <c r="AS17" s="60"/>
      <c r="AT17" s="60"/>
      <c r="AU17" s="60">
        <v>0.1</v>
      </c>
      <c r="AV17" s="60"/>
      <c r="AW17" s="60">
        <v>0.2</v>
      </c>
      <c r="AX17" s="60">
        <v>0.04</v>
      </c>
      <c r="AY17" s="60"/>
      <c r="BD17" s="60" t="s">
        <v>247</v>
      </c>
      <c r="BE17" s="60">
        <v>0.03</v>
      </c>
    </row>
    <row r="18" spans="2:57">
      <c r="B18" s="226" t="s">
        <v>248</v>
      </c>
      <c r="C18" s="227"/>
      <c r="D18" s="66" t="s">
        <v>249</v>
      </c>
      <c r="E18" s="67">
        <v>140</v>
      </c>
      <c r="F18" s="52"/>
      <c r="G18" s="60" t="s">
        <v>250</v>
      </c>
      <c r="H18" s="68" t="s">
        <v>172</v>
      </c>
      <c r="I18" s="61">
        <v>49.5</v>
      </c>
      <c r="J18" s="61">
        <v>45.7</v>
      </c>
      <c r="K18" s="69">
        <v>63100</v>
      </c>
      <c r="L18" s="69">
        <v>66400</v>
      </c>
      <c r="M18" s="61">
        <v>1</v>
      </c>
      <c r="N18" s="61">
        <v>1</v>
      </c>
      <c r="O18" s="61">
        <v>5</v>
      </c>
      <c r="P18" s="61">
        <v>5</v>
      </c>
      <c r="Q18" s="61">
        <v>0.1</v>
      </c>
      <c r="R18" s="61">
        <v>0.1</v>
      </c>
      <c r="T18" s="60" t="s">
        <v>251</v>
      </c>
      <c r="U18" s="60">
        <v>0.9</v>
      </c>
      <c r="V18" s="61">
        <v>0.03</v>
      </c>
      <c r="W18" s="61">
        <v>1</v>
      </c>
      <c r="Y18" s="60" t="s">
        <v>252</v>
      </c>
      <c r="Z18" s="60">
        <f>13.9/1000</f>
        <v>1.3900000000000001E-2</v>
      </c>
      <c r="AA18" s="60">
        <f>129.7/1000</f>
        <v>0.12969999999999998</v>
      </c>
      <c r="AI18" s="60" t="s">
        <v>388</v>
      </c>
      <c r="AJ18" s="60">
        <v>1.6283000000000001</v>
      </c>
      <c r="AL18" s="230"/>
      <c r="AM18" s="231"/>
      <c r="AN18" s="60" t="s">
        <v>254</v>
      </c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>
        <v>0.04</v>
      </c>
      <c r="BD18" s="60" t="s">
        <v>255</v>
      </c>
      <c r="BE18" s="60">
        <v>0.2</v>
      </c>
    </row>
    <row r="19" spans="2:57">
      <c r="B19" s="226" t="s">
        <v>256</v>
      </c>
      <c r="C19" s="227"/>
      <c r="D19" s="66" t="s">
        <v>257</v>
      </c>
      <c r="E19" s="67">
        <v>300</v>
      </c>
      <c r="F19" s="52"/>
      <c r="G19" s="60" t="s">
        <v>54</v>
      </c>
      <c r="H19" s="68" t="s">
        <v>181</v>
      </c>
      <c r="I19" s="61">
        <v>32.299999999999997</v>
      </c>
      <c r="J19" s="61">
        <v>29.9</v>
      </c>
      <c r="K19" s="69">
        <v>73300</v>
      </c>
      <c r="L19" s="69">
        <v>70400</v>
      </c>
      <c r="M19" s="61">
        <v>3</v>
      </c>
      <c r="N19" s="61">
        <v>3</v>
      </c>
      <c r="O19" s="61">
        <v>10</v>
      </c>
      <c r="P19" s="61">
        <v>10</v>
      </c>
      <c r="Q19" s="61">
        <v>0.6</v>
      </c>
      <c r="R19" s="61">
        <v>0.6</v>
      </c>
      <c r="T19" s="60" t="s">
        <v>258</v>
      </c>
      <c r="U19" s="60">
        <v>0.4</v>
      </c>
      <c r="V19" s="61">
        <v>0.15</v>
      </c>
      <c r="W19" s="61">
        <v>0</v>
      </c>
      <c r="Y19" s="60" t="s">
        <v>259</v>
      </c>
      <c r="Z19" s="60">
        <f>76.3/1000</f>
        <v>7.6299999999999993E-2</v>
      </c>
      <c r="AA19" s="60">
        <f>595/1000</f>
        <v>0.59499999999999997</v>
      </c>
      <c r="AI19" s="60" t="s">
        <v>166</v>
      </c>
      <c r="AJ19" s="60">
        <v>1.3740000000000001</v>
      </c>
      <c r="AL19" s="230" t="s">
        <v>176</v>
      </c>
      <c r="AM19" s="232" t="s">
        <v>260</v>
      </c>
      <c r="AN19" s="232"/>
      <c r="AO19" s="60"/>
      <c r="AP19" s="60">
        <v>0.6</v>
      </c>
      <c r="AQ19" s="60"/>
      <c r="AR19" s="60">
        <v>0.2</v>
      </c>
      <c r="AS19" s="60"/>
      <c r="AT19" s="60"/>
      <c r="AU19" s="60">
        <v>0.1</v>
      </c>
      <c r="AV19" s="60">
        <v>0.6</v>
      </c>
      <c r="AW19" s="60"/>
      <c r="AX19" s="60"/>
      <c r="AY19" s="60"/>
    </row>
    <row r="20" spans="2:57">
      <c r="B20" s="226" t="s">
        <v>261</v>
      </c>
      <c r="C20" s="227"/>
      <c r="D20" s="66" t="s">
        <v>257</v>
      </c>
      <c r="E20" s="67">
        <v>3800</v>
      </c>
      <c r="F20" s="52"/>
      <c r="G20" s="60" t="s">
        <v>262</v>
      </c>
      <c r="H20" s="70" t="s">
        <v>263</v>
      </c>
      <c r="I20" s="61">
        <v>32.799999999999997</v>
      </c>
      <c r="J20" s="61">
        <v>30.3</v>
      </c>
      <c r="K20" s="69">
        <v>73300</v>
      </c>
      <c r="L20" s="69">
        <v>70800</v>
      </c>
      <c r="M20" s="61">
        <v>3</v>
      </c>
      <c r="N20" s="61">
        <v>3</v>
      </c>
      <c r="O20" s="61">
        <v>10</v>
      </c>
      <c r="P20" s="61">
        <v>10</v>
      </c>
      <c r="Q20" s="61">
        <v>0.6</v>
      </c>
      <c r="R20" s="61">
        <v>0.6</v>
      </c>
      <c r="T20" s="60" t="s">
        <v>264</v>
      </c>
      <c r="U20" s="60">
        <v>0.8</v>
      </c>
      <c r="V20" s="61">
        <v>0.4</v>
      </c>
      <c r="W20" s="61">
        <v>0.16</v>
      </c>
      <c r="AI20" s="60" t="s">
        <v>389</v>
      </c>
      <c r="AJ20" s="60">
        <v>2.7443</v>
      </c>
      <c r="AL20" s="230"/>
      <c r="AM20" s="231" t="s">
        <v>265</v>
      </c>
      <c r="AN20" s="60" t="s">
        <v>237</v>
      </c>
      <c r="AO20" s="60"/>
      <c r="AP20" s="60"/>
      <c r="AQ20" s="60"/>
      <c r="AR20" s="60">
        <v>7.0000000000000007E-2</v>
      </c>
      <c r="AS20" s="60"/>
      <c r="AT20" s="60"/>
      <c r="AU20" s="60">
        <v>8.9999999999999993E-3</v>
      </c>
      <c r="AV20" s="60"/>
      <c r="AW20" s="60"/>
      <c r="AX20" s="60"/>
      <c r="AY20" s="60"/>
    </row>
    <row r="21" spans="2:57">
      <c r="B21" s="226" t="s">
        <v>266</v>
      </c>
      <c r="C21" s="227"/>
      <c r="D21" s="66" t="s">
        <v>267</v>
      </c>
      <c r="E21" s="67">
        <v>2900</v>
      </c>
      <c r="F21" s="52"/>
      <c r="G21" s="60" t="s">
        <v>268</v>
      </c>
      <c r="H21" s="68" t="s">
        <v>181</v>
      </c>
      <c r="I21" s="61">
        <v>36.5</v>
      </c>
      <c r="J21" s="61">
        <v>33.9</v>
      </c>
      <c r="K21" s="69">
        <v>71500</v>
      </c>
      <c r="L21" s="69">
        <v>72600</v>
      </c>
      <c r="M21" s="61">
        <v>3</v>
      </c>
      <c r="N21" s="61">
        <v>3</v>
      </c>
      <c r="O21" s="61">
        <v>10</v>
      </c>
      <c r="P21" s="61">
        <v>10</v>
      </c>
      <c r="Q21" s="61">
        <v>0.6</v>
      </c>
      <c r="R21" s="61">
        <v>0.6</v>
      </c>
      <c r="T21" s="60" t="s">
        <v>269</v>
      </c>
      <c r="U21" s="60">
        <v>0.85</v>
      </c>
      <c r="V21" s="61">
        <v>0.43</v>
      </c>
      <c r="W21" s="61">
        <v>0</v>
      </c>
      <c r="Y21" s="58" t="s">
        <v>270</v>
      </c>
      <c r="Z21" s="58" t="s">
        <v>137</v>
      </c>
      <c r="AA21" s="58" t="s">
        <v>135</v>
      </c>
      <c r="AB21" s="58" t="s">
        <v>227</v>
      </c>
      <c r="AI21" s="60" t="s">
        <v>52</v>
      </c>
      <c r="AJ21" s="60">
        <v>2.9935</v>
      </c>
      <c r="AL21" s="230"/>
      <c r="AM21" s="231"/>
      <c r="AN21" s="60" t="s">
        <v>245</v>
      </c>
      <c r="AO21" s="60"/>
      <c r="AP21" s="60"/>
      <c r="AQ21" s="60"/>
      <c r="AR21" s="60">
        <v>0.05</v>
      </c>
      <c r="AS21" s="60"/>
      <c r="AT21" s="60"/>
      <c r="AU21" s="60"/>
      <c r="AV21" s="60"/>
      <c r="AW21" s="60"/>
      <c r="AX21" s="60"/>
      <c r="AY21" s="60"/>
    </row>
    <row r="22" spans="2:57">
      <c r="B22" s="226" t="s">
        <v>271</v>
      </c>
      <c r="C22" s="227"/>
      <c r="D22" s="66" t="s">
        <v>272</v>
      </c>
      <c r="E22" s="67">
        <v>6300</v>
      </c>
      <c r="F22" s="52"/>
      <c r="G22" s="60" t="s">
        <v>273</v>
      </c>
      <c r="H22" s="68" t="s">
        <v>172</v>
      </c>
      <c r="I22" s="61">
        <v>41.4</v>
      </c>
      <c r="J22" s="61">
        <v>39.200000000000003</v>
      </c>
      <c r="K22" s="69">
        <v>80700</v>
      </c>
      <c r="L22" s="69">
        <v>79200</v>
      </c>
      <c r="M22" s="61">
        <v>3</v>
      </c>
      <c r="N22" s="61">
        <v>3</v>
      </c>
      <c r="O22" s="61">
        <v>10</v>
      </c>
      <c r="P22" s="61">
        <v>10</v>
      </c>
      <c r="Q22" s="61">
        <v>0.6</v>
      </c>
      <c r="R22" s="61">
        <v>0.6</v>
      </c>
      <c r="T22" s="60" t="s">
        <v>274</v>
      </c>
      <c r="U22" s="60">
        <v>0.9</v>
      </c>
      <c r="V22" s="61">
        <v>0.41</v>
      </c>
      <c r="W22" s="61">
        <v>0.01</v>
      </c>
      <c r="Y22" s="60" t="s">
        <v>275</v>
      </c>
      <c r="Z22" s="60"/>
      <c r="AA22" s="60"/>
      <c r="AB22" s="60"/>
      <c r="AI22" s="60" t="s">
        <v>390</v>
      </c>
      <c r="AJ22" s="60">
        <v>3.1375000000000002</v>
      </c>
      <c r="AL22" s="230"/>
      <c r="AM22" s="231"/>
      <c r="AN22" s="60" t="s">
        <v>276</v>
      </c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</row>
    <row r="23" spans="2:57">
      <c r="B23" s="226" t="s">
        <v>277</v>
      </c>
      <c r="C23" s="227"/>
      <c r="D23" s="66" t="s">
        <v>278</v>
      </c>
      <c r="E23" s="67">
        <v>560</v>
      </c>
      <c r="F23" s="52"/>
      <c r="G23" s="60" t="s">
        <v>279</v>
      </c>
      <c r="H23" s="68" t="s">
        <v>181</v>
      </c>
      <c r="I23" s="61">
        <v>40</v>
      </c>
      <c r="J23" s="61">
        <v>37.299999999999997</v>
      </c>
      <c r="K23" s="69">
        <v>73300</v>
      </c>
      <c r="L23" s="69">
        <v>73000</v>
      </c>
      <c r="M23" s="61">
        <v>3</v>
      </c>
      <c r="N23" s="61">
        <v>3</v>
      </c>
      <c r="O23" s="61">
        <v>10</v>
      </c>
      <c r="P23" s="61">
        <v>10</v>
      </c>
      <c r="Q23" s="61">
        <v>0.6</v>
      </c>
      <c r="R23" s="61">
        <v>0.6</v>
      </c>
      <c r="T23" s="60" t="s">
        <v>280</v>
      </c>
      <c r="U23" s="60">
        <v>1</v>
      </c>
      <c r="V23" s="61">
        <v>0.8</v>
      </c>
      <c r="W23" s="61">
        <v>0.8</v>
      </c>
      <c r="Y23" s="60" t="s">
        <v>281</v>
      </c>
      <c r="Z23" s="60">
        <v>2.8512</v>
      </c>
      <c r="AA23" s="60">
        <v>0.19350000000000001</v>
      </c>
      <c r="AB23" s="60">
        <f>3.87/1000</f>
        <v>3.8700000000000002E-3</v>
      </c>
      <c r="AI23" s="60" t="s">
        <v>184</v>
      </c>
      <c r="AJ23" s="60">
        <v>1.407</v>
      </c>
      <c r="AL23" s="230"/>
      <c r="AM23" s="231"/>
      <c r="AN23" s="60" t="s">
        <v>282</v>
      </c>
      <c r="AO23" s="60"/>
      <c r="AP23" s="60"/>
      <c r="AQ23" s="60"/>
      <c r="AR23" s="60"/>
      <c r="AS23" s="60"/>
      <c r="AT23" s="60"/>
      <c r="AU23" s="60">
        <v>0.02</v>
      </c>
      <c r="AV23" s="60"/>
      <c r="AW23" s="60"/>
      <c r="AX23" s="60"/>
      <c r="AY23" s="60"/>
    </row>
    <row r="24" spans="2:57">
      <c r="B24" s="226" t="s">
        <v>283</v>
      </c>
      <c r="C24" s="227"/>
      <c r="D24" s="66" t="s">
        <v>212</v>
      </c>
      <c r="E24" s="67">
        <v>6500</v>
      </c>
      <c r="F24" s="52"/>
      <c r="G24" s="60" t="s">
        <v>284</v>
      </c>
      <c r="H24" s="68" t="s">
        <v>172</v>
      </c>
      <c r="I24" s="61">
        <v>35</v>
      </c>
      <c r="J24" s="61">
        <v>34.200000000000003</v>
      </c>
      <c r="K24" s="69">
        <v>97500</v>
      </c>
      <c r="L24" s="69">
        <v>99700</v>
      </c>
      <c r="M24" s="61">
        <v>3</v>
      </c>
      <c r="N24" s="61">
        <v>3</v>
      </c>
      <c r="O24" s="61">
        <v>10</v>
      </c>
      <c r="P24" s="61">
        <v>10</v>
      </c>
      <c r="Q24" s="61">
        <v>0.6</v>
      </c>
      <c r="R24" s="61">
        <v>0.6</v>
      </c>
      <c r="T24" s="60" t="s">
        <v>285</v>
      </c>
      <c r="U24" s="60">
        <v>0.84</v>
      </c>
      <c r="V24" s="61">
        <v>0.56000000000000005</v>
      </c>
      <c r="W24" s="61">
        <v>0.17</v>
      </c>
      <c r="Y24" s="60" t="s">
        <v>286</v>
      </c>
      <c r="Z24" s="60">
        <v>2.7517999999999998</v>
      </c>
      <c r="AA24" s="60">
        <v>0.252</v>
      </c>
      <c r="AB24" s="60">
        <f>5.04/1000</f>
        <v>5.0400000000000002E-3</v>
      </c>
      <c r="AI24" s="60" t="s">
        <v>391</v>
      </c>
      <c r="AJ24" s="60">
        <v>3.1364000000000001</v>
      </c>
      <c r="AL24" s="230" t="s">
        <v>287</v>
      </c>
      <c r="AM24" s="230" t="s">
        <v>288</v>
      </c>
      <c r="AN24" s="230"/>
      <c r="AO24" s="60"/>
      <c r="AP24" s="60">
        <v>0.7</v>
      </c>
      <c r="AQ24" s="60">
        <v>0.6</v>
      </c>
      <c r="AR24" s="60">
        <v>0.4</v>
      </c>
      <c r="AS24" s="60"/>
      <c r="AT24" s="60">
        <v>0.4</v>
      </c>
      <c r="AU24" s="60">
        <v>0.2</v>
      </c>
      <c r="AV24" s="60">
        <v>0.4</v>
      </c>
      <c r="AW24" s="60"/>
      <c r="AX24" s="60"/>
      <c r="AY24" s="60"/>
    </row>
    <row r="25" spans="2:57">
      <c r="B25" s="226" t="s">
        <v>289</v>
      </c>
      <c r="C25" s="227"/>
      <c r="D25" s="66" t="s">
        <v>213</v>
      </c>
      <c r="E25" s="67">
        <v>9200</v>
      </c>
      <c r="F25" s="52"/>
      <c r="G25" s="60" t="s">
        <v>290</v>
      </c>
      <c r="H25" s="68" t="s">
        <v>181</v>
      </c>
      <c r="I25" s="61">
        <v>37.1</v>
      </c>
      <c r="J25" s="61">
        <v>34.6</v>
      </c>
      <c r="K25" s="69">
        <v>71900</v>
      </c>
      <c r="L25" s="69">
        <v>72200</v>
      </c>
      <c r="M25" s="61">
        <v>3</v>
      </c>
      <c r="N25" s="61">
        <v>3</v>
      </c>
      <c r="O25" s="61">
        <v>10</v>
      </c>
      <c r="P25" s="61">
        <v>10</v>
      </c>
      <c r="Q25" s="61">
        <v>0.6</v>
      </c>
      <c r="R25" s="61">
        <v>0.6</v>
      </c>
      <c r="T25" s="60" t="s">
        <v>291</v>
      </c>
      <c r="U25" s="60">
        <v>1</v>
      </c>
      <c r="V25" s="61">
        <v>0.24</v>
      </c>
      <c r="W25" s="61">
        <v>0.2</v>
      </c>
      <c r="AL25" s="230"/>
      <c r="AM25" s="231" t="s">
        <v>265</v>
      </c>
      <c r="AN25" s="60" t="s">
        <v>238</v>
      </c>
      <c r="AO25" s="60"/>
      <c r="AP25" s="60"/>
      <c r="AQ25" s="60">
        <v>0.2</v>
      </c>
      <c r="AR25" s="60"/>
      <c r="AS25" s="60"/>
      <c r="AT25" s="60">
        <v>0.2</v>
      </c>
      <c r="AU25" s="60">
        <v>0.1</v>
      </c>
      <c r="AV25" s="60"/>
      <c r="AW25" s="60"/>
      <c r="AX25" s="60"/>
      <c r="AY25" s="60"/>
    </row>
    <row r="26" spans="2:57">
      <c r="B26" s="226" t="s">
        <v>292</v>
      </c>
      <c r="C26" s="227"/>
      <c r="D26" s="66" t="s">
        <v>214</v>
      </c>
      <c r="E26" s="67">
        <v>7000</v>
      </c>
      <c r="F26" s="52"/>
      <c r="G26" s="60" t="s">
        <v>293</v>
      </c>
      <c r="H26" s="68" t="s">
        <v>181</v>
      </c>
      <c r="I26" s="61">
        <v>39.9</v>
      </c>
      <c r="J26" s="61">
        <v>37.700000000000003</v>
      </c>
      <c r="K26" s="69">
        <v>77400</v>
      </c>
      <c r="L26" s="69">
        <v>77000</v>
      </c>
      <c r="M26" s="61">
        <v>3</v>
      </c>
      <c r="N26" s="61">
        <v>3</v>
      </c>
      <c r="O26" s="61">
        <v>10</v>
      </c>
      <c r="P26" s="61">
        <v>10</v>
      </c>
      <c r="Q26" s="61">
        <v>0.6</v>
      </c>
      <c r="R26" s="61">
        <v>0.6</v>
      </c>
      <c r="T26" s="60" t="s">
        <v>294</v>
      </c>
      <c r="U26" s="60">
        <v>0.9</v>
      </c>
      <c r="V26" s="61">
        <v>0.04</v>
      </c>
      <c r="W26" s="61">
        <v>0.03</v>
      </c>
      <c r="AL26" s="230"/>
      <c r="AM26" s="231"/>
      <c r="AN26" s="60" t="s">
        <v>295</v>
      </c>
      <c r="AO26" s="60"/>
      <c r="AP26" s="60"/>
      <c r="AQ26" s="60"/>
      <c r="AR26" s="60"/>
      <c r="AS26" s="60"/>
      <c r="AT26" s="60"/>
      <c r="AU26" s="60">
        <v>0.1</v>
      </c>
      <c r="AV26" s="60"/>
      <c r="AW26" s="60"/>
      <c r="AX26" s="60"/>
      <c r="AY26" s="60"/>
    </row>
    <row r="27" spans="2:57">
      <c r="B27" s="226" t="s">
        <v>296</v>
      </c>
      <c r="C27" s="227"/>
      <c r="D27" s="66" t="s">
        <v>215</v>
      </c>
      <c r="E27" s="67">
        <v>8700</v>
      </c>
      <c r="F27" s="52"/>
      <c r="G27" s="60" t="s">
        <v>297</v>
      </c>
      <c r="H27" s="68" t="s">
        <v>172</v>
      </c>
      <c r="I27" s="61">
        <v>54.7</v>
      </c>
      <c r="J27" s="61">
        <v>49.4</v>
      </c>
      <c r="K27" s="69">
        <v>56100</v>
      </c>
      <c r="L27" s="69">
        <v>56100</v>
      </c>
      <c r="M27" s="61">
        <v>1</v>
      </c>
      <c r="N27" s="61">
        <v>1</v>
      </c>
      <c r="O27" s="61">
        <v>5</v>
      </c>
      <c r="P27" s="61">
        <v>5</v>
      </c>
      <c r="Q27" s="61">
        <v>0.1</v>
      </c>
      <c r="R27" s="61">
        <v>0.1</v>
      </c>
      <c r="T27" s="60" t="s">
        <v>298</v>
      </c>
      <c r="U27" s="60">
        <v>0.1</v>
      </c>
      <c r="V27" s="61">
        <v>0.45</v>
      </c>
      <c r="W27" s="61">
        <v>0</v>
      </c>
      <c r="AL27" s="230"/>
      <c r="AM27" s="231"/>
      <c r="AN27" s="60" t="s">
        <v>276</v>
      </c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</row>
    <row r="28" spans="2:57">
      <c r="B28" s="226" t="s">
        <v>299</v>
      </c>
      <c r="C28" s="227"/>
      <c r="D28" s="66" t="s">
        <v>300</v>
      </c>
      <c r="E28" s="67">
        <v>7000</v>
      </c>
      <c r="F28" s="52"/>
      <c r="G28" s="60" t="s">
        <v>301</v>
      </c>
      <c r="H28" s="68" t="s">
        <v>302</v>
      </c>
      <c r="I28" s="61">
        <v>43.1</v>
      </c>
      <c r="J28" s="61">
        <v>38.9</v>
      </c>
      <c r="K28" s="69">
        <v>56100</v>
      </c>
      <c r="L28" s="69">
        <v>56100</v>
      </c>
      <c r="M28" s="61">
        <v>1</v>
      </c>
      <c r="N28" s="61">
        <v>1</v>
      </c>
      <c r="O28" s="61">
        <v>5</v>
      </c>
      <c r="P28" s="61">
        <v>5</v>
      </c>
      <c r="Q28" s="61">
        <v>0.1</v>
      </c>
      <c r="R28" s="61">
        <v>0.1</v>
      </c>
      <c r="T28" s="60" t="s">
        <v>303</v>
      </c>
      <c r="U28" s="60">
        <v>0.35</v>
      </c>
      <c r="V28" s="61">
        <v>0.45</v>
      </c>
      <c r="W28" s="61">
        <v>0</v>
      </c>
    </row>
    <row r="29" spans="2:57">
      <c r="B29" s="226" t="s">
        <v>304</v>
      </c>
      <c r="C29" s="227"/>
      <c r="D29" s="66" t="s">
        <v>305</v>
      </c>
      <c r="E29" s="67">
        <v>7500</v>
      </c>
      <c r="F29" s="52"/>
      <c r="G29" s="60" t="s">
        <v>306</v>
      </c>
      <c r="H29" s="68" t="s">
        <v>302</v>
      </c>
      <c r="I29" s="61">
        <v>63.6</v>
      </c>
      <c r="J29" s="61">
        <v>58.4</v>
      </c>
      <c r="K29" s="69">
        <v>63100</v>
      </c>
      <c r="L29" s="69">
        <v>64500</v>
      </c>
      <c r="M29" s="61">
        <v>1</v>
      </c>
      <c r="N29" s="61">
        <v>1</v>
      </c>
      <c r="O29" s="61">
        <v>5</v>
      </c>
      <c r="P29" s="61">
        <v>5</v>
      </c>
      <c r="Q29" s="61">
        <v>0.1</v>
      </c>
      <c r="R29" s="61">
        <v>0.1</v>
      </c>
      <c r="T29" s="60" t="s">
        <v>307</v>
      </c>
      <c r="U29" s="60">
        <v>0.65</v>
      </c>
      <c r="V29" s="61">
        <v>0.4</v>
      </c>
      <c r="W29" s="61">
        <v>0.25</v>
      </c>
    </row>
    <row r="30" spans="2:57">
      <c r="B30" s="226" t="s">
        <v>308</v>
      </c>
      <c r="C30" s="227"/>
      <c r="D30" s="66" t="s">
        <v>309</v>
      </c>
      <c r="E30" s="67">
        <v>7400</v>
      </c>
      <c r="F30" s="52"/>
      <c r="G30" s="60" t="s">
        <v>69</v>
      </c>
      <c r="H30" s="60" t="s">
        <v>172</v>
      </c>
      <c r="I30" s="61">
        <v>19.8</v>
      </c>
      <c r="J30" s="61">
        <v>19.399999999999999</v>
      </c>
      <c r="K30" s="69">
        <v>98300</v>
      </c>
      <c r="L30" s="69">
        <v>112000</v>
      </c>
      <c r="M30" s="61">
        <v>10</v>
      </c>
      <c r="N30" s="61">
        <v>1</v>
      </c>
      <c r="O30" s="61">
        <v>10</v>
      </c>
      <c r="P30" s="61">
        <v>300</v>
      </c>
      <c r="Q30" s="61">
        <v>1.5</v>
      </c>
      <c r="R30" s="61">
        <v>1.5</v>
      </c>
      <c r="AL30" s="223" t="s">
        <v>310</v>
      </c>
      <c r="AM30" s="223"/>
      <c r="AN30" s="223"/>
      <c r="AO30" s="228" t="s">
        <v>203</v>
      </c>
      <c r="AP30" s="229"/>
      <c r="AQ30" s="229"/>
      <c r="AR30" s="229"/>
      <c r="AS30" s="229"/>
      <c r="AT30" s="229"/>
      <c r="AU30" s="229"/>
      <c r="AV30" s="229"/>
      <c r="AW30" s="229"/>
      <c r="AX30" s="229"/>
      <c r="AY30" s="229"/>
    </row>
    <row r="31" spans="2:57">
      <c r="B31" s="226" t="s">
        <v>311</v>
      </c>
      <c r="C31" s="227"/>
      <c r="D31" s="66" t="s">
        <v>216</v>
      </c>
      <c r="E31" s="67">
        <v>23900</v>
      </c>
      <c r="F31" s="52"/>
      <c r="G31" s="71" t="s">
        <v>312</v>
      </c>
      <c r="H31" s="71" t="s">
        <v>172</v>
      </c>
      <c r="I31" s="72">
        <v>21.2</v>
      </c>
      <c r="J31" s="72">
        <v>20.5</v>
      </c>
      <c r="K31" s="73">
        <v>98300</v>
      </c>
      <c r="L31" s="73">
        <v>105000</v>
      </c>
      <c r="M31" s="72">
        <v>10</v>
      </c>
      <c r="N31" s="72">
        <v>1</v>
      </c>
      <c r="O31" s="72">
        <v>10</v>
      </c>
      <c r="P31" s="72">
        <v>300</v>
      </c>
      <c r="Q31" s="72">
        <v>1.5</v>
      </c>
      <c r="R31" s="72">
        <v>1.5</v>
      </c>
      <c r="AL31" s="223"/>
      <c r="AM31" s="223"/>
      <c r="AN31" s="223"/>
      <c r="AO31" s="58" t="s">
        <v>211</v>
      </c>
      <c r="AP31" s="58" t="s">
        <v>212</v>
      </c>
      <c r="AQ31" s="58" t="s">
        <v>213</v>
      </c>
      <c r="AR31" s="58" t="s">
        <v>180</v>
      </c>
      <c r="AS31" s="58" t="s">
        <v>189</v>
      </c>
      <c r="AT31" s="58" t="s">
        <v>214</v>
      </c>
      <c r="AU31" s="58" t="s">
        <v>215</v>
      </c>
      <c r="AV31" s="58" t="s">
        <v>216</v>
      </c>
      <c r="AW31" s="58" t="s">
        <v>217</v>
      </c>
      <c r="AX31" s="58" t="s">
        <v>218</v>
      </c>
      <c r="AY31" s="58" t="s">
        <v>219</v>
      </c>
    </row>
    <row r="32" spans="2:57">
      <c r="B32" s="226" t="s">
        <v>313</v>
      </c>
      <c r="C32" s="227"/>
      <c r="D32" s="74" t="s">
        <v>313</v>
      </c>
      <c r="E32" s="75">
        <v>0</v>
      </c>
      <c r="F32" s="52"/>
      <c r="G32" s="71" t="s">
        <v>314</v>
      </c>
      <c r="H32" s="71" t="s">
        <v>172</v>
      </c>
      <c r="I32" s="72">
        <v>25.2</v>
      </c>
      <c r="J32" s="72">
        <v>24.7</v>
      </c>
      <c r="K32" s="73">
        <v>98300</v>
      </c>
      <c r="L32" s="73">
        <v>107000</v>
      </c>
      <c r="M32" s="72">
        <v>10</v>
      </c>
      <c r="N32" s="72">
        <v>1</v>
      </c>
      <c r="O32" s="72">
        <v>10</v>
      </c>
      <c r="P32" s="72">
        <v>300</v>
      </c>
      <c r="Q32" s="72">
        <v>1.5</v>
      </c>
      <c r="R32" s="72">
        <v>1.5</v>
      </c>
      <c r="AL32" s="233" t="s">
        <v>229</v>
      </c>
      <c r="AM32" s="230" t="s">
        <v>288</v>
      </c>
      <c r="AN32" s="230"/>
      <c r="AO32" s="60"/>
      <c r="AP32" s="60">
        <v>0.7</v>
      </c>
      <c r="AQ32" s="60">
        <v>0.4</v>
      </c>
      <c r="AR32" s="60">
        <v>0.4</v>
      </c>
      <c r="AS32" s="60">
        <v>0.06</v>
      </c>
      <c r="AT32" s="60"/>
      <c r="AU32" s="60">
        <v>0.2</v>
      </c>
      <c r="AV32" s="60">
        <v>0.2</v>
      </c>
      <c r="AW32" s="60">
        <v>0.1</v>
      </c>
      <c r="AX32" s="60">
        <v>0.2</v>
      </c>
      <c r="AY32" s="60"/>
    </row>
    <row r="33" spans="2:51">
      <c r="B33" s="236" t="s">
        <v>315</v>
      </c>
      <c r="C33" s="227"/>
      <c r="D33" s="66" t="s">
        <v>316</v>
      </c>
      <c r="E33" s="76">
        <v>1</v>
      </c>
      <c r="F33" s="52"/>
      <c r="G33" s="60" t="s">
        <v>317</v>
      </c>
      <c r="H33" s="60" t="s">
        <v>172</v>
      </c>
      <c r="I33" s="61">
        <v>24.8</v>
      </c>
      <c r="J33" s="61">
        <v>23.7</v>
      </c>
      <c r="K33" s="69">
        <v>94600</v>
      </c>
      <c r="L33" s="69">
        <v>95300</v>
      </c>
      <c r="M33" s="61">
        <v>10</v>
      </c>
      <c r="N33" s="61">
        <v>1</v>
      </c>
      <c r="O33" s="61">
        <v>10</v>
      </c>
      <c r="P33" s="61">
        <v>300</v>
      </c>
      <c r="Q33" s="61">
        <v>1.5</v>
      </c>
      <c r="R33" s="61">
        <v>1.5</v>
      </c>
      <c r="AL33" s="234"/>
      <c r="AM33" s="237" t="s">
        <v>265</v>
      </c>
      <c r="AN33" s="60" t="s">
        <v>238</v>
      </c>
      <c r="AO33" s="60"/>
      <c r="AP33" s="60"/>
      <c r="AQ33" s="60">
        <v>0.4</v>
      </c>
      <c r="AR33" s="60">
        <v>7.0000000000000007E-2</v>
      </c>
      <c r="AS33" s="60">
        <v>0.08</v>
      </c>
      <c r="AT33" s="60"/>
      <c r="AU33" s="60">
        <v>0.2</v>
      </c>
      <c r="AV33" s="60"/>
      <c r="AW33" s="60">
        <v>0.3</v>
      </c>
      <c r="AX33" s="60">
        <v>0.2</v>
      </c>
      <c r="AY33" s="60"/>
    </row>
    <row r="34" spans="2:51" ht="17.25" thickBot="1">
      <c r="B34" s="236" t="s">
        <v>318</v>
      </c>
      <c r="C34" s="227"/>
      <c r="D34" s="77" t="s">
        <v>319</v>
      </c>
      <c r="E34" s="78">
        <v>21</v>
      </c>
      <c r="F34" s="52"/>
      <c r="G34" s="60" t="s">
        <v>320</v>
      </c>
      <c r="H34" s="60" t="s">
        <v>172</v>
      </c>
      <c r="I34" s="61">
        <v>29.2</v>
      </c>
      <c r="J34" s="61">
        <v>28</v>
      </c>
      <c r="K34" s="69">
        <v>94600</v>
      </c>
      <c r="L34" s="69">
        <v>96100</v>
      </c>
      <c r="M34" s="61">
        <v>10</v>
      </c>
      <c r="N34" s="61">
        <v>1</v>
      </c>
      <c r="O34" s="61">
        <v>10</v>
      </c>
      <c r="P34" s="61">
        <v>300</v>
      </c>
      <c r="Q34" s="61">
        <v>1.5</v>
      </c>
      <c r="R34" s="61">
        <v>1.5</v>
      </c>
      <c r="AL34" s="235"/>
      <c r="AM34" s="238"/>
      <c r="AN34" s="60" t="s">
        <v>295</v>
      </c>
      <c r="AO34" s="60"/>
      <c r="AP34" s="60"/>
      <c r="AQ34" s="60"/>
      <c r="AR34" s="60"/>
      <c r="AS34" s="60"/>
      <c r="AT34" s="60"/>
      <c r="AU34" s="60">
        <v>0.2</v>
      </c>
      <c r="AV34" s="60"/>
      <c r="AW34" s="60">
        <v>0.2</v>
      </c>
      <c r="AX34" s="60">
        <v>0.2</v>
      </c>
      <c r="AY34" s="60"/>
    </row>
    <row r="35" spans="2:51">
      <c r="F35" s="52"/>
      <c r="G35" s="60" t="s">
        <v>75</v>
      </c>
      <c r="H35" s="60" t="s">
        <v>172</v>
      </c>
      <c r="I35" s="61">
        <v>21.4</v>
      </c>
      <c r="J35" s="61">
        <v>19.899999999999999</v>
      </c>
      <c r="K35" s="69">
        <v>96100</v>
      </c>
      <c r="L35" s="69">
        <v>96100</v>
      </c>
      <c r="M35" s="61">
        <v>10</v>
      </c>
      <c r="N35" s="61">
        <v>1</v>
      </c>
      <c r="O35" s="61">
        <v>10</v>
      </c>
      <c r="P35" s="61">
        <v>300</v>
      </c>
      <c r="Q35" s="61">
        <v>1.5</v>
      </c>
      <c r="R35" s="61">
        <v>1.5</v>
      </c>
      <c r="AL35" s="233" t="s">
        <v>176</v>
      </c>
      <c r="AM35" s="239" t="s">
        <v>260</v>
      </c>
      <c r="AN35" s="240"/>
      <c r="AO35" s="60"/>
      <c r="AP35" s="60">
        <v>0.6</v>
      </c>
      <c r="AQ35" s="60"/>
      <c r="AR35" s="60">
        <v>0.2</v>
      </c>
      <c r="AS35" s="60"/>
      <c r="AT35" s="60"/>
      <c r="AU35" s="60">
        <v>0.1</v>
      </c>
      <c r="AV35" s="60">
        <v>0.3</v>
      </c>
      <c r="AW35" s="60"/>
      <c r="AX35" s="60"/>
      <c r="AY35" s="60"/>
    </row>
    <row r="36" spans="2:51">
      <c r="F36" s="52"/>
      <c r="G36" s="71" t="s">
        <v>321</v>
      </c>
      <c r="H36" s="60" t="s">
        <v>172</v>
      </c>
      <c r="I36" s="61">
        <v>29</v>
      </c>
      <c r="J36" s="61">
        <v>28.9</v>
      </c>
      <c r="K36" s="69">
        <v>107000</v>
      </c>
      <c r="L36" s="69"/>
      <c r="M36" s="61">
        <v>10</v>
      </c>
      <c r="N36" s="61">
        <v>1</v>
      </c>
      <c r="O36" s="61">
        <v>10</v>
      </c>
      <c r="P36" s="61">
        <v>300</v>
      </c>
      <c r="Q36" s="61">
        <v>1.5</v>
      </c>
      <c r="R36" s="61">
        <v>1.5</v>
      </c>
      <c r="T36" s="241" t="s">
        <v>322</v>
      </c>
      <c r="U36" s="241"/>
      <c r="V36" s="241"/>
      <c r="W36" s="241"/>
      <c r="X36" s="241"/>
      <c r="Y36" s="241"/>
      <c r="Z36" s="241"/>
      <c r="AA36" s="241"/>
      <c r="AB36" s="241"/>
      <c r="AL36" s="234"/>
      <c r="AM36" s="237" t="s">
        <v>265</v>
      </c>
      <c r="AN36" s="60" t="s">
        <v>238</v>
      </c>
      <c r="AO36" s="60"/>
      <c r="AP36" s="60"/>
      <c r="AQ36" s="60"/>
      <c r="AR36" s="60">
        <v>7.0000000000000007E-2</v>
      </c>
      <c r="AS36" s="60"/>
      <c r="AT36" s="60"/>
      <c r="AU36" s="60">
        <v>8.9999999999999993E-3</v>
      </c>
      <c r="AV36" s="60"/>
      <c r="AW36" s="60"/>
      <c r="AX36" s="60"/>
      <c r="AY36" s="60"/>
    </row>
    <row r="37" spans="2:51">
      <c r="B37" s="79"/>
      <c r="C37" s="79"/>
      <c r="D37" s="79"/>
      <c r="E37" s="80"/>
      <c r="F37" s="52"/>
      <c r="G37" s="71" t="s">
        <v>323</v>
      </c>
      <c r="H37" s="60" t="s">
        <v>324</v>
      </c>
      <c r="I37" s="61">
        <v>9.6</v>
      </c>
      <c r="J37" s="61">
        <v>9.6</v>
      </c>
      <c r="K37" s="61">
        <v>0.45669999999999999</v>
      </c>
      <c r="L37" s="61">
        <v>0.45669999999999999</v>
      </c>
      <c r="M37" s="61">
        <v>3.5999999999999999E-3</v>
      </c>
      <c r="N37" s="61">
        <v>3.5999999999999999E-3</v>
      </c>
      <c r="O37" s="61">
        <v>3.5999999999999999E-3</v>
      </c>
      <c r="P37" s="61">
        <v>3.5999999999999999E-3</v>
      </c>
      <c r="Q37" s="61">
        <v>8.5000000000000006E-3</v>
      </c>
      <c r="R37" s="61">
        <v>8.5000000000000006E-3</v>
      </c>
      <c r="T37" s="241"/>
      <c r="U37" s="241"/>
      <c r="V37" s="241"/>
      <c r="W37" s="241"/>
      <c r="X37" s="241"/>
      <c r="Y37" s="241"/>
      <c r="Z37" s="241"/>
      <c r="AA37" s="241"/>
      <c r="AB37" s="241"/>
      <c r="AL37" s="234"/>
      <c r="AM37" s="242"/>
      <c r="AN37" s="60" t="s">
        <v>295</v>
      </c>
      <c r="AO37" s="60"/>
      <c r="AP37" s="60"/>
      <c r="AQ37" s="60"/>
      <c r="AR37" s="60">
        <v>0.05</v>
      </c>
      <c r="AS37" s="60"/>
      <c r="AT37" s="60"/>
      <c r="AU37" s="60"/>
      <c r="AV37" s="60"/>
      <c r="AW37" s="60"/>
      <c r="AX37" s="60"/>
      <c r="AY37" s="60"/>
    </row>
    <row r="38" spans="2:51">
      <c r="B38" s="79"/>
      <c r="C38" s="79"/>
      <c r="D38" s="81"/>
      <c r="E38" s="82"/>
      <c r="F38" s="52"/>
      <c r="G38" s="83"/>
      <c r="H38" s="84"/>
      <c r="I38" s="83"/>
      <c r="J38" s="83"/>
      <c r="K38" s="83"/>
      <c r="L38" s="83"/>
      <c r="M38" s="83"/>
      <c r="N38" s="83"/>
      <c r="O38" s="83"/>
      <c r="P38" s="83"/>
      <c r="Q38" s="83"/>
      <c r="R38" s="52"/>
      <c r="AL38" s="235"/>
      <c r="AM38" s="238"/>
      <c r="AN38" s="60" t="s">
        <v>282</v>
      </c>
      <c r="AO38" s="60"/>
      <c r="AP38" s="60"/>
      <c r="AQ38" s="60"/>
      <c r="AR38" s="60"/>
      <c r="AS38" s="60"/>
      <c r="AT38" s="60"/>
      <c r="AU38" s="60">
        <v>0.02</v>
      </c>
      <c r="AV38" s="60"/>
      <c r="AW38" s="60"/>
      <c r="AX38" s="60"/>
      <c r="AY38" s="60"/>
    </row>
    <row r="39" spans="2:51">
      <c r="B39" s="79"/>
      <c r="C39" s="79"/>
      <c r="D39" s="81"/>
      <c r="E39" s="82"/>
      <c r="F39" s="52"/>
      <c r="G39" s="85" t="s">
        <v>325</v>
      </c>
      <c r="H39" s="84"/>
      <c r="I39" s="83"/>
      <c r="J39" s="83"/>
      <c r="K39" s="83"/>
      <c r="L39" s="83"/>
      <c r="M39" s="83"/>
      <c r="N39" s="83"/>
      <c r="O39" s="83"/>
      <c r="P39" s="83"/>
      <c r="Q39" s="83"/>
      <c r="R39" s="52"/>
      <c r="AL39" s="233" t="s">
        <v>287</v>
      </c>
      <c r="AM39" s="230" t="s">
        <v>288</v>
      </c>
      <c r="AN39" s="230"/>
      <c r="AO39" s="60"/>
      <c r="AP39" s="60">
        <v>0.7</v>
      </c>
      <c r="AQ39" s="60">
        <v>0.4</v>
      </c>
      <c r="AR39" s="60">
        <v>0.4</v>
      </c>
      <c r="AS39" s="60"/>
      <c r="AT39" s="60"/>
      <c r="AU39" s="60">
        <v>0.2</v>
      </c>
      <c r="AV39" s="60">
        <v>0.4</v>
      </c>
      <c r="AW39" s="60"/>
      <c r="AX39" s="60"/>
      <c r="AY39" s="60"/>
    </row>
    <row r="40" spans="2:51" ht="24">
      <c r="B40" s="79"/>
      <c r="C40" s="79"/>
      <c r="D40" s="81"/>
      <c r="E40" s="82"/>
      <c r="F40" s="52"/>
      <c r="G40" s="213" t="s">
        <v>114</v>
      </c>
      <c r="H40" s="213" t="s">
        <v>115</v>
      </c>
      <c r="I40" s="86" t="s">
        <v>116</v>
      </c>
      <c r="J40" s="87" t="s">
        <v>117</v>
      </c>
      <c r="K40" s="216" t="s">
        <v>118</v>
      </c>
      <c r="L40" s="217"/>
      <c r="M40" s="243"/>
      <c r="N40" s="52"/>
      <c r="O40" s="52"/>
      <c r="P40" s="52"/>
      <c r="Q40" s="52"/>
      <c r="R40" s="52"/>
      <c r="T40" s="58" t="s">
        <v>133</v>
      </c>
      <c r="U40" s="58" t="s">
        <v>137</v>
      </c>
      <c r="V40" s="58" t="s">
        <v>326</v>
      </c>
      <c r="Y40" s="58" t="s">
        <v>327</v>
      </c>
      <c r="Z40" s="58" t="s">
        <v>137</v>
      </c>
      <c r="AL40" s="234"/>
      <c r="AM40" s="237" t="s">
        <v>328</v>
      </c>
      <c r="AN40" s="60" t="s">
        <v>238</v>
      </c>
      <c r="AO40" s="60"/>
      <c r="AP40" s="60"/>
      <c r="AQ40" s="60">
        <v>0.2</v>
      </c>
      <c r="AR40" s="60"/>
      <c r="AS40" s="60"/>
      <c r="AT40" s="60"/>
      <c r="AU40" s="60">
        <v>0.1</v>
      </c>
      <c r="AV40" s="60"/>
      <c r="AW40" s="60"/>
      <c r="AX40" s="60"/>
      <c r="AY40" s="60"/>
    </row>
    <row r="41" spans="2:51" ht="28.5">
      <c r="B41" s="79"/>
      <c r="C41" s="79"/>
      <c r="D41" s="81"/>
      <c r="E41" s="82"/>
      <c r="F41" s="52"/>
      <c r="G41" s="213"/>
      <c r="H41" s="213"/>
      <c r="I41" s="86" t="s">
        <v>329</v>
      </c>
      <c r="J41" s="62" t="s">
        <v>142</v>
      </c>
      <c r="K41" s="63" t="s">
        <v>330</v>
      </c>
      <c r="L41" s="63" t="s">
        <v>331</v>
      </c>
      <c r="M41" s="63" t="s">
        <v>332</v>
      </c>
      <c r="N41" s="52"/>
      <c r="O41" s="52"/>
      <c r="P41" s="52"/>
      <c r="Q41" s="52"/>
      <c r="R41" s="52"/>
      <c r="T41" s="60" t="s">
        <v>140</v>
      </c>
      <c r="U41" s="60"/>
      <c r="V41" s="60"/>
      <c r="Y41" s="60" t="s">
        <v>140</v>
      </c>
      <c r="Z41" s="60"/>
      <c r="AL41" s="235"/>
      <c r="AM41" s="238"/>
      <c r="AN41" s="60" t="s">
        <v>295</v>
      </c>
      <c r="AO41" s="60"/>
      <c r="AP41" s="60"/>
      <c r="AQ41" s="60"/>
      <c r="AR41" s="60"/>
      <c r="AS41" s="60"/>
      <c r="AT41" s="60"/>
      <c r="AU41" s="60">
        <v>0.1</v>
      </c>
      <c r="AV41" s="60"/>
      <c r="AW41" s="60"/>
      <c r="AX41" s="60"/>
      <c r="AY41" s="60"/>
    </row>
    <row r="42" spans="2:51">
      <c r="B42" s="79"/>
      <c r="C42" s="79"/>
      <c r="D42" s="81"/>
      <c r="E42" s="82"/>
      <c r="F42" s="52"/>
      <c r="G42" s="60" t="s">
        <v>140</v>
      </c>
      <c r="H42" s="60"/>
      <c r="I42" s="61"/>
      <c r="J42" s="61"/>
      <c r="K42" s="61"/>
      <c r="L42" s="65"/>
      <c r="M42" s="65"/>
      <c r="N42" s="52"/>
      <c r="O42" s="52"/>
      <c r="P42" s="52"/>
      <c r="Q42" s="52"/>
      <c r="R42" s="52"/>
      <c r="T42" s="60" t="s">
        <v>333</v>
      </c>
      <c r="U42" s="60">
        <v>0.56000000000000005</v>
      </c>
      <c r="V42" s="60">
        <v>1E-4</v>
      </c>
      <c r="Y42" s="60" t="s">
        <v>334</v>
      </c>
      <c r="Z42" s="60">
        <v>0.62290000000000001</v>
      </c>
    </row>
    <row r="43" spans="2:51">
      <c r="B43" s="79"/>
      <c r="C43" s="79"/>
      <c r="D43" s="81"/>
      <c r="E43" s="82"/>
      <c r="F43" s="52"/>
      <c r="G43" s="88" t="s">
        <v>35</v>
      </c>
      <c r="H43" s="88" t="s">
        <v>181</v>
      </c>
      <c r="I43" s="65">
        <v>32.6</v>
      </c>
      <c r="J43" s="65">
        <v>30.3</v>
      </c>
      <c r="K43" s="89">
        <v>69300</v>
      </c>
      <c r="L43" s="65">
        <v>25</v>
      </c>
      <c r="M43" s="65">
        <v>8</v>
      </c>
      <c r="N43" s="90"/>
      <c r="O43" s="90"/>
      <c r="P43" s="90"/>
      <c r="Q43" s="52"/>
      <c r="R43" s="52"/>
      <c r="T43" s="60" t="s">
        <v>335</v>
      </c>
      <c r="U43" s="60">
        <v>0.2</v>
      </c>
      <c r="V43" s="60">
        <v>6.9999999999999994E-5</v>
      </c>
      <c r="Y43" s="60" t="s">
        <v>336</v>
      </c>
      <c r="Z43" s="60">
        <v>2.4548999999999999</v>
      </c>
    </row>
    <row r="44" spans="2:51">
      <c r="B44" s="79"/>
      <c r="C44" s="79"/>
      <c r="D44" s="81"/>
      <c r="E44" s="82"/>
      <c r="F44" s="52"/>
      <c r="G44" s="88" t="s">
        <v>337</v>
      </c>
      <c r="H44" s="88" t="s">
        <v>181</v>
      </c>
      <c r="I44" s="65">
        <v>36.799999999999997</v>
      </c>
      <c r="J44" s="65">
        <v>34.299999999999997</v>
      </c>
      <c r="K44" s="69">
        <v>71900</v>
      </c>
      <c r="L44" s="61"/>
      <c r="M44" s="61"/>
      <c r="N44" s="51"/>
      <c r="O44" s="51"/>
      <c r="P44" s="51"/>
      <c r="Q44" s="52"/>
      <c r="R44" s="52"/>
      <c r="T44" s="60" t="s">
        <v>338</v>
      </c>
      <c r="U44" s="60">
        <v>1.35</v>
      </c>
      <c r="V44" s="60"/>
      <c r="Y44" s="60" t="s">
        <v>339</v>
      </c>
      <c r="Z44" s="60">
        <v>2.2717000000000001</v>
      </c>
      <c r="AL44" s="223" t="s">
        <v>340</v>
      </c>
      <c r="AM44" s="223"/>
      <c r="AN44" s="223"/>
      <c r="AO44" s="228" t="s">
        <v>203</v>
      </c>
      <c r="AP44" s="229"/>
      <c r="AQ44" s="229"/>
      <c r="AR44" s="229"/>
      <c r="AS44" s="229"/>
      <c r="AT44" s="229"/>
      <c r="AU44" s="229"/>
      <c r="AV44" s="229"/>
      <c r="AW44" s="229"/>
      <c r="AX44" s="229"/>
      <c r="AY44" s="229"/>
    </row>
    <row r="45" spans="2:51">
      <c r="B45" s="79"/>
      <c r="C45" s="79"/>
      <c r="D45" s="81"/>
      <c r="E45" s="82"/>
      <c r="F45" s="52"/>
      <c r="G45" s="88" t="s">
        <v>198</v>
      </c>
      <c r="H45" s="88" t="s">
        <v>181</v>
      </c>
      <c r="I45" s="65">
        <v>37.700000000000003</v>
      </c>
      <c r="J45" s="65">
        <v>35.299999999999997</v>
      </c>
      <c r="K45" s="89">
        <v>74100</v>
      </c>
      <c r="L45" s="65">
        <v>3.9</v>
      </c>
      <c r="M45" s="65">
        <v>3.9</v>
      </c>
      <c r="N45" s="90"/>
      <c r="O45" s="90"/>
      <c r="P45" s="90"/>
      <c r="Q45" s="52"/>
      <c r="R45" s="52"/>
      <c r="T45" s="60" t="s">
        <v>341</v>
      </c>
      <c r="U45" s="60">
        <v>1.46</v>
      </c>
      <c r="V45" s="60"/>
      <c r="Y45" s="60" t="s">
        <v>342</v>
      </c>
      <c r="Z45" s="60">
        <v>3.0411000000000001</v>
      </c>
      <c r="AL45" s="223"/>
      <c r="AM45" s="223"/>
      <c r="AN45" s="223"/>
      <c r="AO45" s="58" t="s">
        <v>211</v>
      </c>
      <c r="AP45" s="58" t="s">
        <v>212</v>
      </c>
      <c r="AQ45" s="58" t="s">
        <v>213</v>
      </c>
      <c r="AR45" s="58" t="s">
        <v>180</v>
      </c>
      <c r="AS45" s="58" t="s">
        <v>189</v>
      </c>
      <c r="AT45" s="58" t="s">
        <v>214</v>
      </c>
      <c r="AU45" s="58" t="s">
        <v>215</v>
      </c>
      <c r="AV45" s="58" t="s">
        <v>216</v>
      </c>
      <c r="AW45" s="58" t="s">
        <v>217</v>
      </c>
      <c r="AX45" s="58" t="s">
        <v>218</v>
      </c>
      <c r="AY45" s="58" t="s">
        <v>219</v>
      </c>
    </row>
    <row r="46" spans="2:51">
      <c r="B46" s="91"/>
      <c r="C46" s="91"/>
      <c r="D46" s="91"/>
      <c r="E46" s="92"/>
      <c r="F46" s="52"/>
      <c r="G46" s="88" t="s">
        <v>343</v>
      </c>
      <c r="H46" s="88" t="s">
        <v>172</v>
      </c>
      <c r="I46" s="65">
        <f>I18</f>
        <v>49.5</v>
      </c>
      <c r="J46" s="65">
        <f>J18</f>
        <v>45.7</v>
      </c>
      <c r="K46" s="89">
        <v>63100</v>
      </c>
      <c r="L46" s="65">
        <v>62</v>
      </c>
      <c r="M46" s="65">
        <v>0.2</v>
      </c>
      <c r="N46" s="90"/>
      <c r="O46" s="90"/>
      <c r="P46" s="90"/>
      <c r="Q46" s="52"/>
      <c r="R46" s="52"/>
      <c r="S46" s="52"/>
      <c r="T46" s="60" t="s">
        <v>344</v>
      </c>
      <c r="U46" s="60">
        <v>0.08</v>
      </c>
      <c r="V46" s="60"/>
      <c r="Y46" s="60" t="s">
        <v>345</v>
      </c>
      <c r="Z46" s="60">
        <v>1.7221</v>
      </c>
      <c r="AL46" s="230" t="s">
        <v>229</v>
      </c>
      <c r="AM46" s="230" t="s">
        <v>288</v>
      </c>
      <c r="AN46" s="230"/>
      <c r="AO46" s="60"/>
      <c r="AP46" s="60">
        <v>0.9</v>
      </c>
      <c r="AQ46" s="60">
        <v>0.6</v>
      </c>
      <c r="AR46" s="60"/>
      <c r="AS46" s="60"/>
      <c r="AT46" s="60">
        <v>0.4</v>
      </c>
      <c r="AU46" s="60">
        <v>0.1</v>
      </c>
      <c r="AV46" s="60"/>
      <c r="AW46" s="60"/>
      <c r="AX46" s="60">
        <v>0.1</v>
      </c>
      <c r="AY46" s="60">
        <v>0.1</v>
      </c>
    </row>
    <row r="47" spans="2:51">
      <c r="B47" s="91"/>
      <c r="C47" s="91"/>
      <c r="D47" s="91"/>
      <c r="E47" s="92"/>
      <c r="F47" s="52"/>
      <c r="G47" s="60" t="s">
        <v>279</v>
      </c>
      <c r="H47" s="60" t="s">
        <v>181</v>
      </c>
      <c r="I47" s="61">
        <v>39.799999999999997</v>
      </c>
      <c r="J47" s="61">
        <v>37</v>
      </c>
      <c r="K47" s="93">
        <v>73300</v>
      </c>
      <c r="L47" s="94"/>
      <c r="M47" s="94"/>
      <c r="N47" s="52"/>
      <c r="O47" s="52"/>
      <c r="P47" s="52"/>
      <c r="Q47" s="52"/>
      <c r="R47" s="52"/>
      <c r="S47" s="52"/>
      <c r="T47" s="60" t="s">
        <v>346</v>
      </c>
      <c r="U47" s="60">
        <v>0.7</v>
      </c>
      <c r="V47" s="60"/>
      <c r="Y47" s="60" t="s">
        <v>347</v>
      </c>
      <c r="Z47" s="60">
        <v>2.6747000000000001</v>
      </c>
      <c r="AL47" s="230"/>
      <c r="AM47" s="231" t="s">
        <v>265</v>
      </c>
      <c r="AN47" s="60" t="s">
        <v>238</v>
      </c>
      <c r="AO47" s="60"/>
      <c r="AP47" s="60"/>
      <c r="AQ47" s="60">
        <v>0.1</v>
      </c>
      <c r="AR47" s="60"/>
      <c r="AS47" s="60"/>
      <c r="AT47" s="60">
        <v>0.1</v>
      </c>
      <c r="AU47" s="60">
        <v>0.1</v>
      </c>
      <c r="AV47" s="60"/>
      <c r="AW47" s="60"/>
      <c r="AX47" s="60">
        <v>0.1</v>
      </c>
      <c r="AY47" s="60">
        <v>0.1</v>
      </c>
    </row>
    <row r="48" spans="2:51">
      <c r="B48" s="91"/>
      <c r="C48" s="91"/>
      <c r="D48" s="91"/>
      <c r="E48" s="92"/>
      <c r="F48" s="52"/>
      <c r="G48" s="60" t="s">
        <v>348</v>
      </c>
      <c r="H48" s="60" t="s">
        <v>349</v>
      </c>
      <c r="I48" s="72">
        <v>54.6</v>
      </c>
      <c r="J48" s="72">
        <v>49.3</v>
      </c>
      <c r="K48" s="93">
        <v>56100</v>
      </c>
      <c r="L48" s="94">
        <v>92</v>
      </c>
      <c r="M48" s="94">
        <v>3</v>
      </c>
      <c r="N48" s="52"/>
      <c r="O48" s="52"/>
      <c r="P48" s="52"/>
      <c r="Q48" s="52"/>
      <c r="Y48" s="60" t="s">
        <v>350</v>
      </c>
      <c r="Z48" s="60">
        <v>7.3300000000000004E-2</v>
      </c>
      <c r="AL48" s="230"/>
      <c r="AM48" s="231"/>
      <c r="AN48" s="60" t="s">
        <v>295</v>
      </c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</row>
    <row r="49" spans="2:51">
      <c r="B49" s="91"/>
      <c r="C49" s="91"/>
      <c r="D49" s="95"/>
      <c r="E49" s="92"/>
      <c r="F49" s="52"/>
      <c r="G49" s="60" t="s">
        <v>351</v>
      </c>
      <c r="H49" s="60" t="s">
        <v>349</v>
      </c>
      <c r="I49" s="61">
        <v>54.6</v>
      </c>
      <c r="J49" s="61">
        <v>49.3</v>
      </c>
      <c r="K49" s="93">
        <v>56100</v>
      </c>
      <c r="L49" s="94">
        <v>92</v>
      </c>
      <c r="M49" s="94">
        <v>3</v>
      </c>
      <c r="N49" s="52"/>
      <c r="O49" s="52"/>
      <c r="P49" s="52"/>
      <c r="Q49" s="52"/>
      <c r="Y49" s="60" t="s">
        <v>352</v>
      </c>
      <c r="Z49" s="60">
        <v>3.0045000000000002</v>
      </c>
      <c r="AL49" s="230"/>
      <c r="AM49" s="231"/>
      <c r="AN49" s="60" t="s">
        <v>353</v>
      </c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>
        <v>0.04</v>
      </c>
    </row>
    <row r="50" spans="2:51">
      <c r="B50" s="91"/>
      <c r="C50" s="91"/>
      <c r="D50" s="95"/>
      <c r="E50" s="9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Y50" s="60" t="s">
        <v>354</v>
      </c>
      <c r="Z50" s="60">
        <v>3.0411000000000001</v>
      </c>
      <c r="AL50" s="233" t="s">
        <v>176</v>
      </c>
      <c r="AM50" s="232" t="s">
        <v>260</v>
      </c>
      <c r="AN50" s="232"/>
      <c r="AO50" s="60"/>
      <c r="AP50" s="60"/>
      <c r="AQ50" s="60"/>
      <c r="AR50" s="60"/>
      <c r="AS50" s="60"/>
      <c r="AT50" s="60"/>
      <c r="AU50" s="60"/>
      <c r="AV50" s="60">
        <v>0.9</v>
      </c>
      <c r="AW50" s="60"/>
      <c r="AX50" s="60"/>
      <c r="AY50" s="60"/>
    </row>
    <row r="51" spans="2:51">
      <c r="B51" s="96"/>
      <c r="C51" s="96"/>
      <c r="D51" s="95"/>
      <c r="E51" s="82"/>
      <c r="F51" s="52"/>
      <c r="G51" s="51"/>
      <c r="H51" s="52"/>
      <c r="I51" s="52"/>
      <c r="J51" s="52"/>
      <c r="K51" s="52"/>
      <c r="L51" s="52"/>
      <c r="M51" s="52"/>
      <c r="N51" s="52"/>
      <c r="O51" s="52"/>
      <c r="P51" s="52"/>
      <c r="Q51" s="52"/>
      <c r="Y51" s="60" t="s">
        <v>355</v>
      </c>
      <c r="Z51" s="60">
        <v>3.1509999999999998</v>
      </c>
      <c r="AL51" s="234"/>
      <c r="AM51" s="237" t="s">
        <v>265</v>
      </c>
      <c r="AN51" s="60" t="s">
        <v>238</v>
      </c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</row>
    <row r="52" spans="2:51" ht="17.25" thickBot="1">
      <c r="B52" s="96"/>
      <c r="C52" s="96"/>
      <c r="D52" s="95"/>
      <c r="E52" s="82"/>
      <c r="F52" s="52"/>
      <c r="G52" s="85" t="s">
        <v>356</v>
      </c>
      <c r="H52" s="52"/>
      <c r="I52" s="52"/>
      <c r="J52" s="52"/>
      <c r="K52" s="52"/>
      <c r="L52" s="85" t="s">
        <v>357</v>
      </c>
      <c r="M52" s="52"/>
      <c r="N52" s="52"/>
      <c r="O52" s="85" t="s">
        <v>358</v>
      </c>
      <c r="P52" s="52"/>
      <c r="Q52" s="52"/>
      <c r="Y52" s="60" t="s">
        <v>359</v>
      </c>
      <c r="Z52" s="60">
        <v>3.0411000000000001</v>
      </c>
      <c r="AL52" s="234"/>
      <c r="AM52" s="242"/>
      <c r="AN52" s="60" t="s">
        <v>295</v>
      </c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</row>
    <row r="53" spans="2:51">
      <c r="B53" s="96"/>
      <c r="C53" s="96"/>
      <c r="D53" s="95"/>
      <c r="E53" s="82"/>
      <c r="F53" s="52"/>
      <c r="G53" s="248" t="s">
        <v>360</v>
      </c>
      <c r="H53" s="250" t="s">
        <v>361</v>
      </c>
      <c r="I53" s="250"/>
      <c r="J53" s="251" t="s">
        <v>362</v>
      </c>
      <c r="K53" s="52"/>
      <c r="L53" s="213" t="s">
        <v>363</v>
      </c>
      <c r="M53" s="213" t="s">
        <v>364</v>
      </c>
      <c r="N53" s="52"/>
      <c r="O53" s="213" t="s">
        <v>360</v>
      </c>
      <c r="P53" s="213" t="s">
        <v>364</v>
      </c>
      <c r="Q53" s="52"/>
      <c r="Y53" s="60" t="s">
        <v>365</v>
      </c>
      <c r="Z53" s="60">
        <v>7.3300000000000004E-2</v>
      </c>
      <c r="AL53" s="235"/>
      <c r="AM53" s="238"/>
      <c r="AN53" s="60" t="s">
        <v>276</v>
      </c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</row>
    <row r="54" spans="2:51">
      <c r="B54" s="96"/>
      <c r="C54" s="96"/>
      <c r="D54" s="95"/>
      <c r="E54" s="82"/>
      <c r="F54" s="52"/>
      <c r="G54" s="249"/>
      <c r="H54" s="213"/>
      <c r="I54" s="213"/>
      <c r="J54" s="253"/>
      <c r="K54" s="52"/>
      <c r="L54" s="213"/>
      <c r="M54" s="213"/>
      <c r="N54" s="52"/>
      <c r="O54" s="213"/>
      <c r="P54" s="213"/>
      <c r="Q54" s="52"/>
      <c r="Y54" s="60" t="s">
        <v>366</v>
      </c>
      <c r="Z54" s="60">
        <v>2.6747000000000001</v>
      </c>
      <c r="AL54" s="230" t="s">
        <v>287</v>
      </c>
      <c r="AM54" s="230" t="s">
        <v>288</v>
      </c>
      <c r="AN54" s="230"/>
      <c r="AO54" s="60"/>
      <c r="AP54" s="60"/>
      <c r="AQ54" s="60">
        <v>0.6</v>
      </c>
      <c r="AR54" s="60"/>
      <c r="AS54" s="60"/>
      <c r="AT54" s="60">
        <v>0.1</v>
      </c>
      <c r="AU54" s="60">
        <v>0.1</v>
      </c>
      <c r="AV54" s="60">
        <v>0.4</v>
      </c>
      <c r="AW54" s="60"/>
      <c r="AX54" s="60"/>
      <c r="AY54" s="60"/>
    </row>
    <row r="55" spans="2:51" ht="17.25" thickBot="1">
      <c r="B55" s="51"/>
      <c r="C55" s="51"/>
      <c r="D55" s="95"/>
      <c r="E55" s="97"/>
      <c r="F55" s="52"/>
      <c r="G55" s="98" t="s">
        <v>367</v>
      </c>
      <c r="H55" s="246">
        <v>0.7</v>
      </c>
      <c r="I55" s="247"/>
      <c r="J55" s="99">
        <v>23900</v>
      </c>
      <c r="K55" s="52"/>
      <c r="L55" s="60" t="s">
        <v>140</v>
      </c>
      <c r="M55" s="60"/>
      <c r="N55" s="52"/>
      <c r="O55" s="60" t="s">
        <v>140</v>
      </c>
      <c r="P55" s="60"/>
      <c r="Q55" s="52"/>
      <c r="Y55" s="60" t="s">
        <v>368</v>
      </c>
      <c r="Z55" s="60">
        <v>1.2824</v>
      </c>
      <c r="AL55" s="230"/>
      <c r="AM55" s="231" t="s">
        <v>265</v>
      </c>
      <c r="AN55" s="60" t="s">
        <v>238</v>
      </c>
      <c r="AO55" s="60"/>
      <c r="AP55" s="60"/>
      <c r="AQ55" s="60">
        <v>0.2</v>
      </c>
      <c r="AR55" s="60"/>
      <c r="AS55" s="60"/>
      <c r="AT55" s="60">
        <v>0.2</v>
      </c>
      <c r="AU55" s="60">
        <v>0.1</v>
      </c>
      <c r="AV55" s="60"/>
      <c r="AW55" s="60"/>
      <c r="AX55" s="60"/>
      <c r="AY55" s="60"/>
    </row>
    <row r="56" spans="2:51">
      <c r="B56" s="91"/>
      <c r="C56" s="91"/>
      <c r="D56" s="95"/>
      <c r="E56" s="92"/>
      <c r="F56" s="52"/>
      <c r="G56" s="32"/>
      <c r="H56" s="52"/>
      <c r="I56" s="52"/>
      <c r="J56" s="52"/>
      <c r="K56" s="52"/>
      <c r="L56" s="60" t="s">
        <v>369</v>
      </c>
      <c r="M56" s="60">
        <v>2.7656999999999998</v>
      </c>
      <c r="N56" s="52"/>
      <c r="O56" s="60" t="s">
        <v>370</v>
      </c>
      <c r="P56" s="60">
        <v>3.3803999999999998</v>
      </c>
      <c r="Q56" s="52"/>
      <c r="Y56" s="60" t="s">
        <v>371</v>
      </c>
      <c r="Z56" s="60">
        <v>3.1877</v>
      </c>
      <c r="AL56" s="230"/>
      <c r="AM56" s="231"/>
      <c r="AN56" s="60" t="s">
        <v>295</v>
      </c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</row>
    <row r="57" spans="2:51" ht="17.25" thickBot="1">
      <c r="B57" s="96"/>
      <c r="C57" s="96"/>
      <c r="D57" s="81"/>
      <c r="E57" s="82"/>
      <c r="F57" s="52"/>
      <c r="G57" s="85" t="s">
        <v>372</v>
      </c>
      <c r="L57" s="60" t="s">
        <v>242</v>
      </c>
      <c r="M57" s="60">
        <v>2.9864000000000002</v>
      </c>
      <c r="O57" s="60" t="s">
        <v>373</v>
      </c>
      <c r="P57" s="60">
        <v>0.73280000000000001</v>
      </c>
      <c r="Y57" s="60" t="s">
        <v>374</v>
      </c>
      <c r="Z57" s="60">
        <v>0.14660000000000001</v>
      </c>
      <c r="AL57" s="230"/>
      <c r="AM57" s="231"/>
      <c r="AN57" s="60" t="s">
        <v>276</v>
      </c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</row>
    <row r="58" spans="2:51">
      <c r="B58" s="96"/>
      <c r="C58" s="96"/>
      <c r="D58" s="81"/>
      <c r="E58" s="82"/>
      <c r="F58" s="52"/>
      <c r="G58" s="248"/>
      <c r="H58" s="250" t="s">
        <v>375</v>
      </c>
      <c r="I58" s="250" t="s">
        <v>376</v>
      </c>
      <c r="J58" s="251" t="s">
        <v>377</v>
      </c>
      <c r="L58" s="60" t="s">
        <v>286</v>
      </c>
      <c r="M58" s="60">
        <v>2.7517999999999998</v>
      </c>
      <c r="S58" s="52"/>
      <c r="Y58" s="60" t="s">
        <v>378</v>
      </c>
      <c r="Z58" s="60">
        <v>0.14660000000000001</v>
      </c>
    </row>
    <row r="59" spans="2:51">
      <c r="B59" s="51"/>
      <c r="C59" s="51"/>
      <c r="D59" s="51"/>
      <c r="E59" s="51"/>
      <c r="F59" s="51"/>
      <c r="G59" s="249"/>
      <c r="H59" s="213"/>
      <c r="I59" s="213"/>
      <c r="J59" s="252"/>
      <c r="R59" s="52"/>
      <c r="S59" s="52"/>
      <c r="Y59" s="60" t="s">
        <v>379</v>
      </c>
      <c r="Z59" s="60">
        <v>3.6600000000000001E-2</v>
      </c>
    </row>
    <row r="60" spans="2:51">
      <c r="B60" s="51"/>
      <c r="C60" s="51"/>
      <c r="D60" s="51"/>
      <c r="E60" s="244" t="s">
        <v>380</v>
      </c>
      <c r="F60" s="245"/>
      <c r="G60" s="100" t="s">
        <v>380</v>
      </c>
      <c r="H60" s="101">
        <v>0.99</v>
      </c>
      <c r="I60" s="101">
        <v>0.99</v>
      </c>
      <c r="J60" s="102">
        <v>0.995</v>
      </c>
      <c r="R60" s="52"/>
      <c r="S60" s="52"/>
    </row>
    <row r="61" spans="2:51" ht="17.25" thickBot="1">
      <c r="B61" s="51"/>
      <c r="C61" s="51"/>
      <c r="D61" s="51"/>
      <c r="E61" s="103" t="s">
        <v>381</v>
      </c>
      <c r="F61" s="103"/>
      <c r="G61" s="98" t="s">
        <v>382</v>
      </c>
      <c r="H61" s="104">
        <v>0.98</v>
      </c>
      <c r="I61" s="104">
        <v>0.99</v>
      </c>
      <c r="J61" s="99">
        <v>0.995</v>
      </c>
      <c r="R61" s="52"/>
      <c r="S61" s="52"/>
    </row>
    <row r="62" spans="2:51">
      <c r="B62" s="51"/>
      <c r="C62" s="51"/>
      <c r="D62" s="51"/>
      <c r="E62" s="51"/>
      <c r="F62" s="51"/>
      <c r="R62" s="52"/>
      <c r="S62" s="52"/>
    </row>
    <row r="63" spans="2:51">
      <c r="B63" s="51"/>
      <c r="C63" s="51"/>
      <c r="D63" s="51"/>
      <c r="E63" s="51"/>
      <c r="F63" s="51"/>
      <c r="R63" s="52"/>
      <c r="S63" s="52"/>
    </row>
    <row r="64" spans="2:51">
      <c r="B64" s="32"/>
      <c r="C64" s="32"/>
      <c r="D64" s="32"/>
      <c r="E64" s="32"/>
      <c r="F64" s="32"/>
      <c r="R64" s="52"/>
      <c r="S64" s="52"/>
    </row>
    <row r="69" spans="2:6">
      <c r="B69" s="103"/>
      <c r="C69" s="103"/>
      <c r="D69" s="103"/>
    </row>
    <row r="70" spans="2:6">
      <c r="B70" s="103"/>
      <c r="C70" s="103"/>
      <c r="D70" s="103"/>
    </row>
    <row r="71" spans="2:6">
      <c r="B71" s="103"/>
      <c r="C71" s="103"/>
      <c r="D71" s="103"/>
    </row>
    <row r="72" spans="2:6">
      <c r="B72" s="103"/>
      <c r="C72" s="103"/>
      <c r="D72" s="103"/>
      <c r="E72" s="103"/>
      <c r="F72" s="103"/>
    </row>
    <row r="73" spans="2:6">
      <c r="B73" s="103"/>
      <c r="C73" s="103"/>
      <c r="D73" s="103"/>
      <c r="E73" s="103"/>
      <c r="F73" s="103"/>
    </row>
  </sheetData>
  <mergeCells count="95">
    <mergeCell ref="E60:F60"/>
    <mergeCell ref="P53:P54"/>
    <mergeCell ref="AL54:AL57"/>
    <mergeCell ref="AM54:AN54"/>
    <mergeCell ref="H55:I55"/>
    <mergeCell ref="AM55:AM57"/>
    <mergeCell ref="G58:G59"/>
    <mergeCell ref="H58:H59"/>
    <mergeCell ref="I58:I59"/>
    <mergeCell ref="J58:J59"/>
    <mergeCell ref="G53:G54"/>
    <mergeCell ref="H53:I54"/>
    <mergeCell ref="J53:J54"/>
    <mergeCell ref="L53:L54"/>
    <mergeCell ref="M53:M54"/>
    <mergeCell ref="O53:O54"/>
    <mergeCell ref="AL46:AL49"/>
    <mergeCell ref="AM46:AN46"/>
    <mergeCell ref="AM47:AM49"/>
    <mergeCell ref="AL50:AL53"/>
    <mergeCell ref="AM50:AN50"/>
    <mergeCell ref="AM51:AM53"/>
    <mergeCell ref="G40:G41"/>
    <mergeCell ref="H40:H41"/>
    <mergeCell ref="K40:M40"/>
    <mergeCell ref="AM40:AM41"/>
    <mergeCell ref="AL44:AN45"/>
    <mergeCell ref="AO44:AY44"/>
    <mergeCell ref="AL35:AL38"/>
    <mergeCell ref="AM35:AN35"/>
    <mergeCell ref="T36:AB37"/>
    <mergeCell ref="AM36:AM38"/>
    <mergeCell ref="AL39:AL41"/>
    <mergeCell ref="AM39:AN39"/>
    <mergeCell ref="B32:C32"/>
    <mergeCell ref="AL32:AL34"/>
    <mergeCell ref="AM32:AN32"/>
    <mergeCell ref="B33:C33"/>
    <mergeCell ref="AM33:AM34"/>
    <mergeCell ref="B34:C34"/>
    <mergeCell ref="B28:C28"/>
    <mergeCell ref="B29:C29"/>
    <mergeCell ref="B30:C30"/>
    <mergeCell ref="AL30:AN31"/>
    <mergeCell ref="AO30:AY30"/>
    <mergeCell ref="B31:C31"/>
    <mergeCell ref="B24:C24"/>
    <mergeCell ref="AL24:AL27"/>
    <mergeCell ref="AM24:AN24"/>
    <mergeCell ref="B25:C25"/>
    <mergeCell ref="AM25:AM27"/>
    <mergeCell ref="B26:C26"/>
    <mergeCell ref="B27:C27"/>
    <mergeCell ref="B19:C19"/>
    <mergeCell ref="AL19:AL23"/>
    <mergeCell ref="AM19:AN19"/>
    <mergeCell ref="B20:C20"/>
    <mergeCell ref="AM20:AM23"/>
    <mergeCell ref="B21:C21"/>
    <mergeCell ref="B22:C22"/>
    <mergeCell ref="B23:C23"/>
    <mergeCell ref="B15:C15"/>
    <mergeCell ref="AL15:AL18"/>
    <mergeCell ref="AM15:AN15"/>
    <mergeCell ref="B16:C16"/>
    <mergeCell ref="AM16:AM18"/>
    <mergeCell ref="B17:C17"/>
    <mergeCell ref="B18:C18"/>
    <mergeCell ref="B11:C11"/>
    <mergeCell ref="B12:C12"/>
    <mergeCell ref="B13:C13"/>
    <mergeCell ref="AO13:AY13"/>
    <mergeCell ref="B14:C14"/>
    <mergeCell ref="AL13:AN14"/>
    <mergeCell ref="M7:P7"/>
    <mergeCell ref="Q7:R7"/>
    <mergeCell ref="AM7:AS7"/>
    <mergeCell ref="B9:C9"/>
    <mergeCell ref="B10:C10"/>
    <mergeCell ref="AL3:AY4"/>
    <mergeCell ref="BA3:BN4"/>
    <mergeCell ref="J6:J7"/>
    <mergeCell ref="B3:E4"/>
    <mergeCell ref="G3:R4"/>
    <mergeCell ref="T3:AB4"/>
    <mergeCell ref="AD3:AJ4"/>
    <mergeCell ref="B6:C8"/>
    <mergeCell ref="D6:D8"/>
    <mergeCell ref="G6:G8"/>
    <mergeCell ref="H6:H8"/>
    <mergeCell ref="I6:I7"/>
    <mergeCell ref="K6:P6"/>
    <mergeCell ref="BD6:BD7"/>
    <mergeCell ref="BE6:BE7"/>
    <mergeCell ref="K7:L7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B1:Q26"/>
  <sheetViews>
    <sheetView workbookViewId="0">
      <selection activeCell="H11" sqref="H11"/>
    </sheetView>
  </sheetViews>
  <sheetFormatPr defaultRowHeight="16.5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3.75" customWidth="1"/>
    <col min="15" max="15" width="11.875" customWidth="1"/>
    <col min="16" max="16" width="11.75" customWidth="1"/>
    <col min="17" max="17" width="34.125" customWidth="1"/>
  </cols>
  <sheetData>
    <row r="1" spans="2:17" ht="26.25">
      <c r="B1" s="11" t="s">
        <v>14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2:17" ht="27">
      <c r="B2" s="13" t="s">
        <v>15</v>
      </c>
      <c r="C2" s="13" t="s">
        <v>16</v>
      </c>
      <c r="D2" s="13" t="s">
        <v>17</v>
      </c>
      <c r="E2" s="13" t="s">
        <v>18</v>
      </c>
      <c r="F2" s="13" t="s">
        <v>19</v>
      </c>
      <c r="G2" s="13" t="s">
        <v>20</v>
      </c>
      <c r="H2" s="13" t="s">
        <v>21</v>
      </c>
      <c r="I2" s="13" t="s">
        <v>22</v>
      </c>
      <c r="J2" s="13" t="s">
        <v>23</v>
      </c>
      <c r="K2" s="13" t="s">
        <v>24</v>
      </c>
      <c r="L2" s="13" t="s">
        <v>25</v>
      </c>
      <c r="M2" s="13" t="s">
        <v>26</v>
      </c>
      <c r="N2" s="13" t="s">
        <v>27</v>
      </c>
      <c r="O2" s="13" t="s">
        <v>28</v>
      </c>
      <c r="Q2" s="14" t="s">
        <v>29</v>
      </c>
    </row>
    <row r="3" spans="2:17">
      <c r="B3" s="15" t="s">
        <v>30</v>
      </c>
      <c r="C3" s="16">
        <v>1</v>
      </c>
      <c r="D3" s="17" t="s">
        <v>31</v>
      </c>
      <c r="E3" s="17">
        <v>4.2200000000000001E-2</v>
      </c>
      <c r="F3" s="17" t="s">
        <v>32</v>
      </c>
      <c r="G3" s="16">
        <v>1</v>
      </c>
      <c r="H3" s="18">
        <v>3.2662800000000005</v>
      </c>
      <c r="I3" s="19">
        <v>1.2660000000000001E-4</v>
      </c>
      <c r="J3" s="19">
        <v>2.5319999999999998E-5</v>
      </c>
      <c r="K3" s="18">
        <v>4.4999999999999998E-2</v>
      </c>
      <c r="L3" s="17" t="s">
        <v>32</v>
      </c>
      <c r="M3" s="20">
        <v>1.075</v>
      </c>
      <c r="N3" s="17">
        <v>44899.999999999993</v>
      </c>
      <c r="O3" s="17" t="s">
        <v>33</v>
      </c>
      <c r="P3" s="21"/>
      <c r="Q3" s="22" t="s">
        <v>34</v>
      </c>
    </row>
    <row r="4" spans="2:17">
      <c r="B4" s="15" t="s">
        <v>35</v>
      </c>
      <c r="C4" s="16">
        <v>1</v>
      </c>
      <c r="D4" s="17" t="s">
        <v>36</v>
      </c>
      <c r="E4" s="17">
        <v>3.04E-2</v>
      </c>
      <c r="F4" s="17" t="s">
        <v>37</v>
      </c>
      <c r="G4" s="16">
        <v>1</v>
      </c>
      <c r="H4" s="18">
        <v>2.09979</v>
      </c>
      <c r="I4" s="19">
        <v>9.09E-5</v>
      </c>
      <c r="J4" s="19">
        <v>1.8179999999999999E-5</v>
      </c>
      <c r="K4" s="18">
        <v>3.27E-2</v>
      </c>
      <c r="L4" s="17" t="s">
        <v>37</v>
      </c>
      <c r="M4" s="20">
        <v>0.78100000000000003</v>
      </c>
      <c r="N4" s="17">
        <v>32600.000000000004</v>
      </c>
      <c r="O4" s="17" t="s">
        <v>38</v>
      </c>
      <c r="P4" s="21"/>
      <c r="Q4" s="22" t="s">
        <v>39</v>
      </c>
    </row>
    <row r="5" spans="2:17">
      <c r="B5" s="15" t="s">
        <v>40</v>
      </c>
      <c r="C5" s="16">
        <v>1</v>
      </c>
      <c r="D5" s="17" t="s">
        <v>36</v>
      </c>
      <c r="E5" s="17">
        <v>3.4200000000000001E-2</v>
      </c>
      <c r="F5" s="17" t="s">
        <v>37</v>
      </c>
      <c r="G5" s="16">
        <v>1</v>
      </c>
      <c r="H5" s="18">
        <v>2.46617</v>
      </c>
      <c r="I5" s="19">
        <v>1.0289999999999999E-4</v>
      </c>
      <c r="J5" s="19">
        <v>2.0579999999999996E-5</v>
      </c>
      <c r="K5" s="18">
        <v>3.6700000000000003E-2</v>
      </c>
      <c r="L5" s="17" t="s">
        <v>37</v>
      </c>
      <c r="M5" s="20">
        <v>0.877</v>
      </c>
      <c r="N5" s="17">
        <v>36700</v>
      </c>
      <c r="O5" s="17" t="s">
        <v>38</v>
      </c>
      <c r="P5" s="21"/>
      <c r="Q5" s="22" t="s">
        <v>41</v>
      </c>
    </row>
    <row r="6" spans="2:17">
      <c r="B6" s="15" t="s">
        <v>42</v>
      </c>
      <c r="C6" s="16">
        <v>1</v>
      </c>
      <c r="D6" s="17" t="s">
        <v>36</v>
      </c>
      <c r="E6" s="17">
        <v>3.4200000000000001E-2</v>
      </c>
      <c r="F6" s="17" t="s">
        <v>37</v>
      </c>
      <c r="G6" s="16">
        <v>1</v>
      </c>
      <c r="H6" s="18">
        <v>2.46617</v>
      </c>
      <c r="I6" s="19">
        <v>1.0289999999999999E-4</v>
      </c>
      <c r="J6" s="19">
        <v>2.0579999999999996E-5</v>
      </c>
      <c r="K6" s="18">
        <v>3.6700000000000003E-2</v>
      </c>
      <c r="L6" s="17" t="s">
        <v>37</v>
      </c>
      <c r="M6" s="20">
        <v>0.877</v>
      </c>
      <c r="N6" s="17">
        <v>36700</v>
      </c>
      <c r="O6" s="17" t="s">
        <v>38</v>
      </c>
      <c r="P6" s="21"/>
      <c r="Q6" s="22" t="s">
        <v>43</v>
      </c>
    </row>
    <row r="7" spans="2:17">
      <c r="B7" s="15" t="s">
        <v>44</v>
      </c>
      <c r="C7" s="16">
        <v>1</v>
      </c>
      <c r="D7" s="17" t="s">
        <v>36</v>
      </c>
      <c r="E7" s="17">
        <v>3.5200000000000002E-2</v>
      </c>
      <c r="F7" s="17" t="s">
        <v>37</v>
      </c>
      <c r="G7" s="16">
        <v>1</v>
      </c>
      <c r="H7" s="18">
        <v>2.6157299999999997</v>
      </c>
      <c r="I7" s="19">
        <v>1.059E-4</v>
      </c>
      <c r="J7" s="19">
        <v>2.1179999999999997E-5</v>
      </c>
      <c r="K7" s="18">
        <v>3.78E-2</v>
      </c>
      <c r="L7" s="17" t="s">
        <v>37</v>
      </c>
      <c r="M7" s="20">
        <v>0.90300000000000002</v>
      </c>
      <c r="N7" s="17">
        <v>37800</v>
      </c>
      <c r="O7" s="17" t="s">
        <v>38</v>
      </c>
      <c r="P7" s="21"/>
      <c r="Q7" s="22" t="s">
        <v>45</v>
      </c>
    </row>
    <row r="8" spans="2:17">
      <c r="B8" s="15" t="s">
        <v>46</v>
      </c>
      <c r="C8" s="16">
        <v>1</v>
      </c>
      <c r="D8" s="17" t="s">
        <v>36</v>
      </c>
      <c r="E8" s="17">
        <v>3.6400000000000002E-2</v>
      </c>
      <c r="F8" s="17" t="s">
        <v>37</v>
      </c>
      <c r="G8" s="16">
        <v>1</v>
      </c>
      <c r="H8" s="18">
        <f>E8*75100/10^3</f>
        <v>2.7336400000000003</v>
      </c>
      <c r="I8" s="19">
        <v>1.0920000000000001E-4</v>
      </c>
      <c r="J8" s="19">
        <v>2.1839999999999998E-5</v>
      </c>
      <c r="K8" s="18">
        <v>3.9E-2</v>
      </c>
      <c r="L8" s="17" t="s">
        <v>37</v>
      </c>
      <c r="M8" s="23">
        <v>0.93100000000000005</v>
      </c>
      <c r="N8" s="17">
        <v>39000</v>
      </c>
      <c r="O8" s="17" t="s">
        <v>38</v>
      </c>
      <c r="P8" s="21"/>
      <c r="Q8" s="22" t="s">
        <v>47</v>
      </c>
    </row>
    <row r="9" spans="2:17">
      <c r="B9" s="15" t="s">
        <v>48</v>
      </c>
      <c r="C9" s="16">
        <v>1</v>
      </c>
      <c r="D9" s="17" t="s">
        <v>36</v>
      </c>
      <c r="E9" s="17">
        <v>3.7999999999999999E-2</v>
      </c>
      <c r="F9" s="17" t="s">
        <v>37</v>
      </c>
      <c r="G9" s="16">
        <v>1</v>
      </c>
      <c r="H9" s="18">
        <v>2.9412000000000003</v>
      </c>
      <c r="I9" s="19">
        <v>1.1400000000000001E-4</v>
      </c>
      <c r="J9" s="19">
        <v>2.2799999999999999E-5</v>
      </c>
      <c r="K9" s="18">
        <v>4.0500000000000001E-2</v>
      </c>
      <c r="L9" s="17" t="s">
        <v>37</v>
      </c>
      <c r="M9" s="23">
        <v>0.96699999999999997</v>
      </c>
      <c r="N9" s="17">
        <v>40500</v>
      </c>
      <c r="O9" s="17" t="s">
        <v>38</v>
      </c>
      <c r="P9" s="21"/>
      <c r="Q9" s="22" t="s">
        <v>49</v>
      </c>
    </row>
    <row r="10" spans="2:17">
      <c r="B10" s="15" t="s">
        <v>50</v>
      </c>
      <c r="C10" s="16">
        <v>1</v>
      </c>
      <c r="D10" s="17" t="s">
        <v>36</v>
      </c>
      <c r="E10" s="17">
        <v>3.9200000000000006E-2</v>
      </c>
      <c r="F10" s="17" t="s">
        <v>37</v>
      </c>
      <c r="G10" s="16">
        <v>1</v>
      </c>
      <c r="H10" s="18">
        <v>3.0340800000000008</v>
      </c>
      <c r="I10" s="19">
        <v>1.1760000000000003E-4</v>
      </c>
      <c r="J10" s="19">
        <v>2.3520000000000002E-5</v>
      </c>
      <c r="K10" s="18">
        <v>4.1700000000000001E-2</v>
      </c>
      <c r="L10" s="17" t="s">
        <v>37</v>
      </c>
      <c r="M10" s="20">
        <v>0.996</v>
      </c>
      <c r="N10" s="17">
        <v>41700</v>
      </c>
      <c r="O10" s="17" t="s">
        <v>38</v>
      </c>
      <c r="P10" s="21"/>
      <c r="Q10" s="22" t="s">
        <v>51</v>
      </c>
    </row>
    <row r="11" spans="2:17">
      <c r="B11" s="15" t="s">
        <v>52</v>
      </c>
      <c r="C11" s="16">
        <v>1</v>
      </c>
      <c r="D11" s="17" t="s">
        <v>31</v>
      </c>
      <c r="E11" s="17">
        <v>4.6299999999999994E-2</v>
      </c>
      <c r="F11" s="17" t="s">
        <v>32</v>
      </c>
      <c r="G11" s="16">
        <v>1</v>
      </c>
      <c r="H11" s="18">
        <v>2.9215299999999997</v>
      </c>
      <c r="I11" s="19">
        <v>4.6299999999999994E-5</v>
      </c>
      <c r="J11" s="19">
        <v>4.6299999999999997E-6</v>
      </c>
      <c r="K11" s="18">
        <v>5.04E-2</v>
      </c>
      <c r="L11" s="17" t="s">
        <v>32</v>
      </c>
      <c r="M11" s="23">
        <v>1.204</v>
      </c>
      <c r="N11" s="17">
        <v>50400</v>
      </c>
      <c r="O11" s="17" t="s">
        <v>33</v>
      </c>
      <c r="Q11" s="22" t="s">
        <v>53</v>
      </c>
    </row>
    <row r="12" spans="2:17">
      <c r="B12" s="15" t="s">
        <v>54</v>
      </c>
      <c r="C12" s="16">
        <v>1</v>
      </c>
      <c r="D12" s="17" t="s">
        <v>36</v>
      </c>
      <c r="E12" s="17">
        <v>3.0300000000000001E-2</v>
      </c>
      <c r="F12" s="17" t="s">
        <v>37</v>
      </c>
      <c r="G12" s="16">
        <v>1</v>
      </c>
      <c r="H12" s="18">
        <v>2.3452200000000003</v>
      </c>
      <c r="I12" s="19">
        <v>9.09E-5</v>
      </c>
      <c r="J12" s="19">
        <v>1.8179999999999999E-5</v>
      </c>
      <c r="K12" s="18">
        <v>3.2299999999999995E-2</v>
      </c>
      <c r="L12" s="17" t="s">
        <v>37</v>
      </c>
      <c r="M12" s="23">
        <v>0.77100000000000002</v>
      </c>
      <c r="N12" s="17">
        <v>32299.999999999996</v>
      </c>
      <c r="O12" s="17" t="s">
        <v>38</v>
      </c>
      <c r="Q12" s="24" t="s">
        <v>55</v>
      </c>
    </row>
    <row r="13" spans="2:17">
      <c r="B13" s="15" t="s">
        <v>56</v>
      </c>
      <c r="C13" s="16">
        <v>1</v>
      </c>
      <c r="D13" s="17" t="s">
        <v>36</v>
      </c>
      <c r="E13" s="17">
        <v>3.4599999999999999E-2</v>
      </c>
      <c r="F13" s="17" t="s">
        <v>37</v>
      </c>
      <c r="G13" s="16">
        <v>1</v>
      </c>
      <c r="H13" s="18">
        <v>2.46617</v>
      </c>
      <c r="I13" s="19">
        <v>1.0289999999999999E-4</v>
      </c>
      <c r="J13" s="19">
        <v>2.0579999999999996E-5</v>
      </c>
      <c r="K13" s="18">
        <v>3.7100000000000001E-2</v>
      </c>
      <c r="L13" s="17" t="s">
        <v>37</v>
      </c>
      <c r="M13" s="20">
        <v>0.88600000000000001</v>
      </c>
      <c r="N13" s="17">
        <v>37100</v>
      </c>
      <c r="O13" s="17" t="s">
        <v>38</v>
      </c>
      <c r="Q13" s="24" t="s">
        <v>57</v>
      </c>
    </row>
    <row r="14" spans="2:17">
      <c r="B14" s="15" t="s">
        <v>58</v>
      </c>
      <c r="C14" s="16">
        <v>1</v>
      </c>
      <c r="D14" s="17" t="s">
        <v>36</v>
      </c>
      <c r="E14" s="17">
        <v>3.7699999999999997E-2</v>
      </c>
      <c r="F14" s="17" t="s">
        <v>37</v>
      </c>
      <c r="G14" s="16">
        <v>1</v>
      </c>
      <c r="H14" s="18">
        <v>2.7780699999999996</v>
      </c>
      <c r="I14" s="19">
        <v>1.1369999999999999E-4</v>
      </c>
      <c r="J14" s="19">
        <v>2.2739999999999999E-5</v>
      </c>
      <c r="K14" s="18">
        <v>3.9899999999999998E-2</v>
      </c>
      <c r="L14" s="17" t="s">
        <v>37</v>
      </c>
      <c r="M14" s="20">
        <v>0.95299999999999996</v>
      </c>
      <c r="N14" s="17">
        <v>39900</v>
      </c>
      <c r="O14" s="17" t="s">
        <v>38</v>
      </c>
      <c r="Q14" s="24" t="s">
        <v>59</v>
      </c>
    </row>
    <row r="15" spans="2:17">
      <c r="B15" s="15" t="s">
        <v>60</v>
      </c>
      <c r="C15" s="16">
        <v>1</v>
      </c>
      <c r="D15" s="17" t="s">
        <v>31</v>
      </c>
      <c r="E15" s="17">
        <v>4.9399999999999999E-2</v>
      </c>
      <c r="F15" s="17" t="s">
        <v>32</v>
      </c>
      <c r="G15" s="16">
        <v>1</v>
      </c>
      <c r="H15" s="18">
        <v>2.76573</v>
      </c>
      <c r="I15" s="19">
        <v>4.9299999999999999E-5</v>
      </c>
      <c r="J15" s="19">
        <v>4.9300000000000002E-6</v>
      </c>
      <c r="K15" s="18">
        <v>5.4699999999999999E-2</v>
      </c>
      <c r="L15" s="17" t="s">
        <v>32</v>
      </c>
      <c r="M15" s="20">
        <v>1.306</v>
      </c>
      <c r="N15" s="17">
        <v>54700</v>
      </c>
      <c r="O15" s="17" t="s">
        <v>33</v>
      </c>
      <c r="Q15" s="24" t="s">
        <v>61</v>
      </c>
    </row>
    <row r="16" spans="2:17">
      <c r="B16" s="15" t="s">
        <v>62</v>
      </c>
      <c r="C16" s="16">
        <v>1</v>
      </c>
      <c r="D16" s="17" t="s">
        <v>63</v>
      </c>
      <c r="E16" s="17">
        <v>3.8899999999999997E-5</v>
      </c>
      <c r="F16" s="17" t="s">
        <v>64</v>
      </c>
      <c r="G16" s="16">
        <v>1</v>
      </c>
      <c r="H16" s="18">
        <v>2.21034</v>
      </c>
      <c r="I16" s="19">
        <v>3.9399999999999995E-5</v>
      </c>
      <c r="J16" s="19">
        <v>3.9399999999999995E-6</v>
      </c>
      <c r="K16" s="18">
        <v>4.3099999999999997E-5</v>
      </c>
      <c r="L16" s="17" t="s">
        <v>64</v>
      </c>
      <c r="M16" s="20">
        <v>1E-3</v>
      </c>
      <c r="N16" s="17">
        <v>43100</v>
      </c>
      <c r="O16" s="17" t="s">
        <v>65</v>
      </c>
      <c r="Q16" s="24" t="s">
        <v>66</v>
      </c>
    </row>
    <row r="17" spans="2:17">
      <c r="B17" s="15" t="s">
        <v>67</v>
      </c>
      <c r="C17" s="16">
        <v>1</v>
      </c>
      <c r="D17" s="17" t="s">
        <v>63</v>
      </c>
      <c r="E17" s="17">
        <v>5.8400000000000003E-5</v>
      </c>
      <c r="F17" s="17" t="s">
        <v>64</v>
      </c>
      <c r="G17" s="16">
        <v>1</v>
      </c>
      <c r="H17" s="18">
        <v>3.6408700000000001</v>
      </c>
      <c r="I17" s="19">
        <v>5.77E-5</v>
      </c>
      <c r="J17" s="19">
        <v>5.7700000000000007E-6</v>
      </c>
      <c r="K17" s="18">
        <v>6.3600000000000001E-5</v>
      </c>
      <c r="L17" s="17" t="s">
        <v>64</v>
      </c>
      <c r="M17" s="20">
        <v>2E-3</v>
      </c>
      <c r="N17" s="17">
        <v>63600</v>
      </c>
      <c r="O17" s="17" t="s">
        <v>65</v>
      </c>
      <c r="Q17" s="24" t="s">
        <v>68</v>
      </c>
    </row>
    <row r="18" spans="2:17">
      <c r="B18" s="15" t="s">
        <v>69</v>
      </c>
      <c r="C18" s="16">
        <v>1</v>
      </c>
      <c r="D18" s="17" t="s">
        <v>31</v>
      </c>
      <c r="E18" s="17">
        <v>1.9400000000000001E-2</v>
      </c>
      <c r="F18" s="17" t="s">
        <v>32</v>
      </c>
      <c r="G18" s="16">
        <v>1</v>
      </c>
      <c r="H18" s="18">
        <v>1.8283800000000001</v>
      </c>
      <c r="I18" s="19">
        <v>1.8600000000000002E-4</v>
      </c>
      <c r="J18" s="19">
        <v>2.7900000000000004E-5</v>
      </c>
      <c r="K18" s="18">
        <v>1.9800000000000002E-2</v>
      </c>
      <c r="L18" s="17" t="s">
        <v>32</v>
      </c>
      <c r="M18" s="20">
        <v>0.47299999999999998</v>
      </c>
      <c r="N18" s="17">
        <v>19800</v>
      </c>
      <c r="O18" s="17" t="s">
        <v>33</v>
      </c>
      <c r="Q18" s="24" t="s">
        <v>70</v>
      </c>
    </row>
    <row r="19" spans="2:17">
      <c r="B19" s="15" t="s">
        <v>71</v>
      </c>
      <c r="C19" s="16">
        <v>1</v>
      </c>
      <c r="D19" s="17" t="s">
        <v>31</v>
      </c>
      <c r="E19" s="17">
        <v>2.47E-2</v>
      </c>
      <c r="F19" s="17" t="s">
        <v>32</v>
      </c>
      <c r="G19" s="16">
        <v>1</v>
      </c>
      <c r="H19" s="18">
        <v>2.3985199999999995</v>
      </c>
      <c r="I19" s="19">
        <v>2.4399999999999999E-4</v>
      </c>
      <c r="J19" s="19">
        <v>3.6599999999999995E-5</v>
      </c>
      <c r="K19" s="18">
        <v>2.52E-2</v>
      </c>
      <c r="L19" s="17" t="s">
        <v>32</v>
      </c>
      <c r="M19" s="20">
        <v>0.60199999999999998</v>
      </c>
      <c r="N19" s="17">
        <v>25200</v>
      </c>
      <c r="O19" s="17" t="s">
        <v>33</v>
      </c>
      <c r="Q19" s="24" t="s">
        <v>72</v>
      </c>
    </row>
    <row r="20" spans="2:17">
      <c r="B20" s="15" t="s">
        <v>73</v>
      </c>
      <c r="C20" s="16">
        <v>1</v>
      </c>
      <c r="D20" s="17" t="s">
        <v>31</v>
      </c>
      <c r="E20" s="17">
        <v>2.3699999999999999E-2</v>
      </c>
      <c r="F20" s="17" t="s">
        <v>32</v>
      </c>
      <c r="G20" s="16">
        <v>1</v>
      </c>
      <c r="H20" s="18">
        <v>2.3366199999999999</v>
      </c>
      <c r="I20" s="19">
        <v>2.4699999999999999E-4</v>
      </c>
      <c r="J20" s="19">
        <v>3.7049999999999999E-5</v>
      </c>
      <c r="K20" s="18">
        <v>2.4799999999999999E-2</v>
      </c>
      <c r="L20" s="17" t="s">
        <v>32</v>
      </c>
      <c r="M20" s="20">
        <v>0.59199999999999997</v>
      </c>
      <c r="N20" s="17">
        <v>24800</v>
      </c>
      <c r="O20" s="17" t="s">
        <v>33</v>
      </c>
    </row>
    <row r="21" spans="2:17">
      <c r="B21" s="25" t="s">
        <v>74</v>
      </c>
      <c r="C21" s="16">
        <v>1</v>
      </c>
      <c r="D21" s="17" t="s">
        <v>31</v>
      </c>
      <c r="E21" s="17">
        <v>2.8000000000000001E-2</v>
      </c>
      <c r="F21" s="17" t="s">
        <v>32</v>
      </c>
      <c r="G21" s="16">
        <v>1</v>
      </c>
      <c r="H21" s="18">
        <v>2.6677199999999996</v>
      </c>
      <c r="I21" s="19">
        <v>2.8200000000000002E-4</v>
      </c>
      <c r="J21" s="19">
        <v>4.2299999999999998E-5</v>
      </c>
      <c r="K21" s="18">
        <v>2.92E-2</v>
      </c>
      <c r="L21" s="17" t="s">
        <v>32</v>
      </c>
      <c r="M21" s="20">
        <v>0.69699999999999995</v>
      </c>
      <c r="N21" s="17">
        <v>29200</v>
      </c>
      <c r="O21" s="17" t="s">
        <v>33</v>
      </c>
    </row>
    <row r="22" spans="2:17">
      <c r="B22" s="25" t="s">
        <v>75</v>
      </c>
      <c r="C22" s="16">
        <v>1</v>
      </c>
      <c r="D22" s="17" t="s">
        <v>31</v>
      </c>
      <c r="E22" s="17">
        <v>1.9900000000000001E-2</v>
      </c>
      <c r="F22" s="17" t="s">
        <v>32</v>
      </c>
      <c r="G22" s="16">
        <v>1</v>
      </c>
      <c r="H22" s="18">
        <v>2.7772899999999998</v>
      </c>
      <c r="I22" s="19">
        <v>2.8899999999999998E-4</v>
      </c>
      <c r="J22" s="19">
        <v>4.3349999999999997E-5</v>
      </c>
      <c r="K22" s="18">
        <v>2.1399999999999999E-2</v>
      </c>
      <c r="L22" s="17" t="s">
        <v>32</v>
      </c>
      <c r="M22" s="20">
        <v>0.51100000000000001</v>
      </c>
      <c r="N22" s="17">
        <v>21400</v>
      </c>
      <c r="O22" s="17" t="s">
        <v>33</v>
      </c>
    </row>
    <row r="23" spans="2:17">
      <c r="B23" s="25" t="s">
        <v>76</v>
      </c>
      <c r="C23" s="16">
        <v>1</v>
      </c>
      <c r="D23" s="17" t="s">
        <v>31</v>
      </c>
      <c r="E23" s="17">
        <v>2.8899999999999999E-2</v>
      </c>
      <c r="F23" s="17" t="s">
        <v>32</v>
      </c>
      <c r="G23" s="16">
        <v>1</v>
      </c>
      <c r="H23" s="18">
        <v>3.0922999999999998</v>
      </c>
      <c r="I23" s="19">
        <v>2.8899999999999998E-4</v>
      </c>
      <c r="J23" s="19">
        <v>4.3349999999999997E-5</v>
      </c>
      <c r="K23" s="18">
        <v>2.9000000000000001E-2</v>
      </c>
      <c r="L23" s="17" t="s">
        <v>32</v>
      </c>
      <c r="M23" s="20">
        <v>0.69299999999999995</v>
      </c>
      <c r="N23" s="17">
        <v>29000</v>
      </c>
      <c r="O23" s="17" t="s">
        <v>33</v>
      </c>
    </row>
    <row r="24" spans="2:17">
      <c r="B24" s="25" t="s">
        <v>77</v>
      </c>
      <c r="C24" s="16">
        <v>1</v>
      </c>
      <c r="D24" s="17" t="s">
        <v>78</v>
      </c>
      <c r="E24" s="17">
        <v>8.8999999999999999E-3</v>
      </c>
      <c r="F24" s="17" t="s">
        <v>79</v>
      </c>
      <c r="G24" s="16">
        <v>1</v>
      </c>
      <c r="H24" s="26">
        <v>4.6529999999999998E-4</v>
      </c>
      <c r="I24" s="19">
        <v>5.4000000000000004E-9</v>
      </c>
      <c r="J24" s="19">
        <v>2.7000000000000002E-9</v>
      </c>
      <c r="K24" s="18">
        <v>8.8999999999999999E-3</v>
      </c>
      <c r="L24" s="17" t="s">
        <v>79</v>
      </c>
      <c r="M24" s="20">
        <v>2.1000000000000001E-4</v>
      </c>
      <c r="N24" s="17">
        <v>8.9</v>
      </c>
      <c r="O24" s="17" t="s">
        <v>80</v>
      </c>
    </row>
    <row r="25" spans="2:17">
      <c r="B25" s="25" t="s">
        <v>81</v>
      </c>
      <c r="C25" s="16">
        <v>1</v>
      </c>
      <c r="D25" s="17" t="s">
        <v>78</v>
      </c>
      <c r="E25" s="17">
        <v>9.5999999999999992E-3</v>
      </c>
      <c r="F25" s="17" t="s">
        <v>79</v>
      </c>
      <c r="G25" s="16">
        <v>1</v>
      </c>
      <c r="H25" s="26">
        <v>4.5669999999999999E-4</v>
      </c>
      <c r="I25" s="19">
        <v>3.6E-9</v>
      </c>
      <c r="J25" s="19">
        <v>8.5E-9</v>
      </c>
      <c r="K25" s="18">
        <v>9.5999999999999992E-3</v>
      </c>
      <c r="L25" s="17" t="s">
        <v>79</v>
      </c>
      <c r="M25" s="20">
        <v>2.3000000000000001E-4</v>
      </c>
      <c r="N25" s="17">
        <v>9.6</v>
      </c>
      <c r="O25" s="17" t="s">
        <v>80</v>
      </c>
    </row>
    <row r="26" spans="2:17">
      <c r="B26" s="41" t="s">
        <v>96</v>
      </c>
      <c r="C26" s="35"/>
      <c r="D26" s="36"/>
      <c r="E26" s="36"/>
      <c r="F26" s="36"/>
      <c r="G26" s="35"/>
      <c r="H26" s="37"/>
      <c r="I26" s="38"/>
      <c r="J26" s="38"/>
      <c r="K26" s="39"/>
      <c r="L26" s="36"/>
      <c r="M26" s="40"/>
      <c r="N26" s="36"/>
      <c r="O26" s="36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①구성 및 소개</vt:lpstr>
      <vt:lpstr>②공정가스 설비_온실가스 사용시설</vt:lpstr>
      <vt:lpstr>③공정가스 설비_전자사업</vt:lpstr>
      <vt:lpstr>매개변수</vt:lpstr>
      <vt:lpstr>참고1. 배출계수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MHKIM</dc:creator>
  <cp:lastModifiedBy>우수정</cp:lastModifiedBy>
  <cp:lastPrinted>2022-01-12T04:52:43Z</cp:lastPrinted>
  <dcterms:created xsi:type="dcterms:W3CDTF">2022-01-11T04:32:21Z</dcterms:created>
  <dcterms:modified xsi:type="dcterms:W3CDTF">2022-02-09T04:49:08Z</dcterms:modified>
</cp:coreProperties>
</file>