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0338\Desktop\2022년도 감축설비 지원사업\5. 공고\★ 2차 선정평가 최종 지침 및 tool\"/>
    </mc:Choice>
  </mc:AlternateContent>
  <bookViews>
    <workbookView xWindow="0" yWindow="0" windowWidth="28800" windowHeight="12255" tabRatio="685"/>
  </bookViews>
  <sheets>
    <sheet name="①구성 및 소개" sheetId="1" r:id="rId1"/>
    <sheet name="②인버터 제어형 압축기" sheetId="7" r:id="rId2"/>
    <sheet name="③압축기외 감축설비" sheetId="11" r:id="rId3"/>
    <sheet name="참고1. 배출계수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8" i="11" l="1"/>
  <c r="L15" i="7"/>
  <c r="H13" i="7" l="1"/>
  <c r="E13" i="7"/>
  <c r="E11" i="11"/>
  <c r="H11" i="11"/>
  <c r="T24" i="11" l="1"/>
  <c r="T23" i="11"/>
  <c r="T22" i="11"/>
  <c r="T21" i="11"/>
  <c r="T20" i="11"/>
  <c r="J14" i="11"/>
  <c r="T13" i="11"/>
  <c r="T11" i="11"/>
  <c r="J12" i="11"/>
  <c r="G12" i="11"/>
  <c r="P24" i="11" s="1"/>
  <c r="D12" i="11"/>
  <c r="T10" i="11"/>
  <c r="T9" i="11"/>
  <c r="T8" i="11"/>
  <c r="O24" i="7"/>
  <c r="H12" i="7" s="1"/>
  <c r="O13" i="7"/>
  <c r="E12" i="7" s="1"/>
  <c r="V20" i="7"/>
  <c r="V21" i="7"/>
  <c r="V22" i="7"/>
  <c r="V23" i="7"/>
  <c r="V19" i="7"/>
  <c r="V9" i="7"/>
  <c r="V10" i="7"/>
  <c r="V11" i="7"/>
  <c r="V12" i="7"/>
  <c r="V8" i="7"/>
  <c r="D13" i="11" l="1"/>
  <c r="P12" i="11"/>
  <c r="P13" i="11"/>
  <c r="T14" i="11"/>
  <c r="E13" i="11" s="1"/>
  <c r="T25" i="11"/>
  <c r="H13" i="11" s="1"/>
  <c r="U24" i="11"/>
  <c r="R24" i="11"/>
  <c r="K12" i="11"/>
  <c r="P20" i="11"/>
  <c r="P23" i="11"/>
  <c r="P11" i="11"/>
  <c r="P8" i="11"/>
  <c r="P10" i="11"/>
  <c r="K14" i="11"/>
  <c r="P22" i="11"/>
  <c r="P25" i="11"/>
  <c r="U25" i="11" s="1"/>
  <c r="G13" i="11"/>
  <c r="P21" i="11"/>
  <c r="P9" i="11"/>
  <c r="P14" i="11"/>
  <c r="U14" i="11" s="1"/>
  <c r="H24" i="11" l="1"/>
  <c r="H22" i="11"/>
  <c r="E24" i="11"/>
  <c r="E22" i="11"/>
  <c r="R12" i="11"/>
  <c r="U12" i="11"/>
  <c r="H23" i="11"/>
  <c r="L17" i="11"/>
  <c r="H26" i="11"/>
  <c r="E23" i="11"/>
  <c r="E26" i="11"/>
  <c r="U20" i="11"/>
  <c r="R20" i="11"/>
  <c r="U9" i="11"/>
  <c r="R9" i="11"/>
  <c r="U13" i="11"/>
  <c r="R13" i="11"/>
  <c r="U21" i="11"/>
  <c r="R21" i="11"/>
  <c r="R22" i="11"/>
  <c r="U22" i="11"/>
  <c r="R10" i="11"/>
  <c r="U10" i="11"/>
  <c r="R8" i="11"/>
  <c r="U8" i="11"/>
  <c r="U11" i="11"/>
  <c r="R11" i="11"/>
  <c r="U23" i="11"/>
  <c r="R23" i="11"/>
  <c r="L24" i="11" l="1"/>
  <c r="E25" i="11"/>
  <c r="L22" i="11"/>
  <c r="H25" i="11"/>
  <c r="L23" i="11"/>
  <c r="L26" i="11"/>
  <c r="L19" i="11" s="1"/>
  <c r="L25" i="11" l="1"/>
  <c r="V24" i="7"/>
  <c r="V13" i="7" l="1"/>
  <c r="H15" i="7" l="1"/>
  <c r="E15" i="7"/>
  <c r="Q23" i="7"/>
  <c r="Q22" i="7"/>
  <c r="Q21" i="7"/>
  <c r="Q20" i="7"/>
  <c r="Q19" i="7"/>
  <c r="J28" i="4" l="1"/>
  <c r="J29" i="4" s="1"/>
  <c r="E21" i="7"/>
  <c r="H28" i="4"/>
  <c r="E22" i="7"/>
  <c r="E20" i="7"/>
  <c r="I28" i="4"/>
  <c r="I29" i="4" s="1"/>
  <c r="L14" i="7"/>
  <c r="Q12" i="7"/>
  <c r="Q11" i="7"/>
  <c r="Q10" i="7"/>
  <c r="Q9" i="7"/>
  <c r="Q8" i="7"/>
  <c r="H24" i="7"/>
  <c r="G14" i="7"/>
  <c r="D14" i="7"/>
  <c r="J12" i="7"/>
  <c r="E23" i="7" l="1"/>
  <c r="H30" i="4"/>
  <c r="G15" i="7"/>
  <c r="G12" i="7"/>
  <c r="P24" i="7" s="1"/>
  <c r="W24" i="7" s="1"/>
  <c r="D15" i="7"/>
  <c r="D12" i="7"/>
  <c r="H20" i="7"/>
  <c r="H21" i="7"/>
  <c r="H22" i="7"/>
  <c r="K12" i="7"/>
  <c r="E24" i="7"/>
  <c r="L24" i="7" s="1"/>
  <c r="L16" i="7" s="1"/>
  <c r="P13" i="7" l="1"/>
  <c r="W13" i="7" s="1"/>
  <c r="P8" i="7"/>
  <c r="P9" i="7"/>
  <c r="P10" i="7"/>
  <c r="P20" i="7"/>
  <c r="W20" i="7" s="1"/>
  <c r="P19" i="7"/>
  <c r="W19" i="7" s="1"/>
  <c r="P22" i="7"/>
  <c r="W22" i="7" s="1"/>
  <c r="P21" i="7"/>
  <c r="W21" i="7" s="1"/>
  <c r="P23" i="7"/>
  <c r="W23" i="7" s="1"/>
  <c r="P11" i="7"/>
  <c r="W11" i="7" s="1"/>
  <c r="W10" i="7"/>
  <c r="W9" i="7"/>
  <c r="P12" i="7"/>
  <c r="W12" i="7" s="1"/>
  <c r="W8" i="7"/>
  <c r="L21" i="7"/>
  <c r="H23" i="7"/>
  <c r="L20" i="7"/>
  <c r="L22" i="7"/>
  <c r="L23" i="7" l="1"/>
</calcChain>
</file>

<file path=xl/sharedStrings.xml><?xml version="1.0" encoding="utf-8"?>
<sst xmlns="http://schemas.openxmlformats.org/spreadsheetml/2006/main" count="368" uniqueCount="161">
  <si>
    <t>작성 안내</t>
    <phoneticPr fontId="3" type="noConversion"/>
  </si>
  <si>
    <t>가. 개발목적</t>
    <phoneticPr fontId="3" type="noConversion"/>
  </si>
  <si>
    <t xml:space="preserve">  - 본 Tool에 의해 산출된 감축량은 온실가스•에너지 감축설비 지원사업 신청 시 활용할 수 있음</t>
    <phoneticPr fontId="3" type="noConversion"/>
  </si>
  <si>
    <t xml:space="preserve">  - 본 Tool은 산업발전부문 『배출권거래제 참여기업 온실가스•에너지 감축설비 지원사업』의 에너지 절감량 및 온실가스
    감축효과 산출을 위해 개발됨</t>
    <phoneticPr fontId="3" type="noConversion"/>
  </si>
  <si>
    <t>감축설비 종류</t>
    <phoneticPr fontId="3" type="noConversion"/>
  </si>
  <si>
    <t>작성 시트</t>
    <phoneticPr fontId="3" type="noConversion"/>
  </si>
  <si>
    <t>작성 Tip</t>
    <phoneticPr fontId="3" type="noConversion"/>
  </si>
  <si>
    <t>나. 작성방법</t>
    <phoneticPr fontId="3" type="noConversion"/>
  </si>
  <si>
    <t>다. 제출방법</t>
    <phoneticPr fontId="3" type="noConversion"/>
  </si>
  <si>
    <t>업체명(사업장명)</t>
    <phoneticPr fontId="2" type="noConversion"/>
  </si>
  <si>
    <t>감축설비명</t>
    <phoneticPr fontId="2" type="noConversion"/>
  </si>
  <si>
    <t>총 사업비</t>
    <phoneticPr fontId="2" type="noConversion"/>
  </si>
  <si>
    <t>직접입력 항목</t>
    <phoneticPr fontId="2" type="noConversion"/>
  </si>
  <si>
    <t>선택입력 항목</t>
    <phoneticPr fontId="2" type="noConversion"/>
  </si>
  <si>
    <t>참고1. 배출계수</t>
    <phoneticPr fontId="13" type="noConversion"/>
  </si>
  <si>
    <t>사용연료</t>
    <phoneticPr fontId="13" type="noConversion"/>
  </si>
  <si>
    <t>연료 사용량</t>
    <phoneticPr fontId="13" type="noConversion"/>
  </si>
  <si>
    <t>단위</t>
    <phoneticPr fontId="13" type="noConversion"/>
  </si>
  <si>
    <t>순발열량</t>
    <phoneticPr fontId="13" type="noConversion"/>
  </si>
  <si>
    <t>단위</t>
    <phoneticPr fontId="13" type="noConversion"/>
  </si>
  <si>
    <t>산화계수</t>
    <phoneticPr fontId="13" type="noConversion"/>
  </si>
  <si>
    <t>CO2(ton)</t>
    <phoneticPr fontId="13" type="noConversion"/>
  </si>
  <si>
    <t>CH4(ton)</t>
    <phoneticPr fontId="13" type="noConversion"/>
  </si>
  <si>
    <t>N2O(ton)</t>
    <phoneticPr fontId="13" type="noConversion"/>
  </si>
  <si>
    <t>총발열량</t>
    <phoneticPr fontId="13" type="noConversion"/>
  </si>
  <si>
    <t>단위</t>
    <phoneticPr fontId="13" type="noConversion"/>
  </si>
  <si>
    <t>석유환산톤(toe)</t>
    <phoneticPr fontId="13" type="noConversion"/>
  </si>
  <si>
    <t>국가시스템 입력</t>
    <phoneticPr fontId="2" type="noConversion"/>
  </si>
  <si>
    <t>단위</t>
    <phoneticPr fontId="2" type="noConversion"/>
  </si>
  <si>
    <t>감축설비 목록</t>
    <phoneticPr fontId="2" type="noConversion"/>
  </si>
  <si>
    <t>원유</t>
  </si>
  <si>
    <t>ton</t>
  </si>
  <si>
    <t>TJ/ton</t>
  </si>
  <si>
    <t>MJ/ton</t>
  </si>
  <si>
    <r>
      <t xml:space="preserve">1. </t>
    </r>
    <r>
      <rPr>
        <sz val="10"/>
        <color rgb="FF000000"/>
        <rFont val="맑은 고딕"/>
        <family val="3"/>
        <charset val="129"/>
        <scheme val="minor"/>
      </rPr>
      <t xml:space="preserve">폐열회수 이용설비 </t>
    </r>
  </si>
  <si>
    <t>휘발유</t>
  </si>
  <si>
    <t>㎘</t>
  </si>
  <si>
    <t>TJ/㎘</t>
  </si>
  <si>
    <t>MJ/㎘</t>
  </si>
  <si>
    <r>
      <t xml:space="preserve">2. </t>
    </r>
    <r>
      <rPr>
        <sz val="10"/>
        <color rgb="FF000000"/>
        <rFont val="맑은 고딕"/>
        <family val="3"/>
        <charset val="129"/>
        <scheme val="minor"/>
      </rPr>
      <t>차압터빈시스템</t>
    </r>
  </si>
  <si>
    <t>실내 등유</t>
  </si>
  <si>
    <r>
      <t xml:space="preserve">3. </t>
    </r>
    <r>
      <rPr>
        <sz val="10"/>
        <color rgb="FF000000"/>
        <rFont val="맑은 고딕"/>
        <family val="3"/>
        <charset val="129"/>
        <scheme val="minor"/>
      </rPr>
      <t>인버터</t>
    </r>
  </si>
  <si>
    <t>보일러 등유</t>
  </si>
  <si>
    <r>
      <t xml:space="preserve">4. </t>
    </r>
    <r>
      <rPr>
        <sz val="10"/>
        <color rgb="FF000000"/>
        <rFont val="맑은 고딕"/>
        <family val="3"/>
        <charset val="129"/>
        <scheme val="minor"/>
      </rPr>
      <t>고효율 펌프</t>
    </r>
    <phoneticPr fontId="2" type="noConversion"/>
  </si>
  <si>
    <t>가스/디젤 오일(경유)</t>
  </si>
  <si>
    <r>
      <t xml:space="preserve">5. </t>
    </r>
    <r>
      <rPr>
        <sz val="10"/>
        <color rgb="FF000000"/>
        <rFont val="맑은 고딕"/>
        <family val="3"/>
        <charset val="129"/>
        <scheme val="minor"/>
      </rPr>
      <t>고효율 원심식‧스크류 냉동기</t>
    </r>
    <phoneticPr fontId="2" type="noConversion"/>
  </si>
  <si>
    <t>B-A유</t>
  </si>
  <si>
    <r>
      <t xml:space="preserve">6. </t>
    </r>
    <r>
      <rPr>
        <sz val="10"/>
        <color rgb="FF000000"/>
        <rFont val="맑은 고딕"/>
        <family val="3"/>
        <charset val="129"/>
        <scheme val="minor"/>
      </rPr>
      <t>고효율 터보블로어</t>
    </r>
    <phoneticPr fontId="2" type="noConversion"/>
  </si>
  <si>
    <t>B-B유</t>
  </si>
  <si>
    <r>
      <t xml:space="preserve">7. </t>
    </r>
    <r>
      <rPr>
        <sz val="10"/>
        <color rgb="FF000000"/>
        <rFont val="맑은 고딕"/>
        <family val="3"/>
        <charset val="129"/>
        <scheme val="minor"/>
      </rPr>
      <t>고효율 가스히트펌프</t>
    </r>
    <phoneticPr fontId="2" type="noConversion"/>
  </si>
  <si>
    <t>B-C유</t>
  </si>
  <si>
    <r>
      <rPr>
        <sz val="10"/>
        <color theme="1"/>
        <rFont val="맑은 고딕"/>
        <family val="3"/>
        <charset val="129"/>
        <scheme val="minor"/>
      </rPr>
      <t>8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최적운전 자동제어시스템 </t>
    </r>
    <phoneticPr fontId="2" type="noConversion"/>
  </si>
  <si>
    <t>프로판</t>
  </si>
  <si>
    <r>
      <rPr>
        <sz val="10"/>
        <color theme="1"/>
        <rFont val="맑은 고딕"/>
        <family val="3"/>
        <charset val="129"/>
        <scheme val="minor"/>
      </rPr>
      <t>9</t>
    </r>
    <r>
      <rPr>
        <sz val="10"/>
        <color theme="1"/>
        <rFont val="맑은 고딕"/>
        <family val="2"/>
        <charset val="129"/>
        <scheme val="minor"/>
      </rPr>
      <t xml:space="preserve">. </t>
    </r>
    <r>
      <rPr>
        <sz val="10"/>
        <color rgb="FF000000"/>
        <rFont val="맑은 고딕"/>
        <family val="3"/>
        <charset val="129"/>
        <scheme val="minor"/>
      </rPr>
      <t xml:space="preserve">유체커플링 </t>
    </r>
    <phoneticPr fontId="2" type="noConversion"/>
  </si>
  <si>
    <t>나프타</t>
  </si>
  <si>
    <r>
      <t xml:space="preserve">10. </t>
    </r>
    <r>
      <rPr>
        <sz val="10"/>
        <color rgb="FF000000"/>
        <rFont val="맑은 고딕"/>
        <family val="3"/>
        <charset val="129"/>
        <scheme val="minor"/>
      </rPr>
      <t>인버터 제어형 압축기</t>
    </r>
    <phoneticPr fontId="2" type="noConversion"/>
  </si>
  <si>
    <t>부생연료1호1)</t>
  </si>
  <si>
    <r>
      <t xml:space="preserve">11. </t>
    </r>
    <r>
      <rPr>
        <sz val="10"/>
        <color rgb="FF000000"/>
        <rFont val="맑은 고딕"/>
        <family val="3"/>
        <charset val="129"/>
        <scheme val="minor"/>
      </rPr>
      <t>에너지절약형 가열로 및 열처리로</t>
    </r>
    <phoneticPr fontId="2" type="noConversion"/>
  </si>
  <si>
    <t>부생연료2호2)</t>
  </si>
  <si>
    <r>
      <t xml:space="preserve">12. </t>
    </r>
    <r>
      <rPr>
        <sz val="10"/>
        <color rgb="FF000000"/>
        <rFont val="맑은 고딕"/>
        <family val="3"/>
        <charset val="129"/>
        <scheme val="minor"/>
      </rPr>
      <t>목재펠릿 연료전환</t>
    </r>
    <phoneticPr fontId="2" type="noConversion"/>
  </si>
  <si>
    <t>천연가스(LNG)</t>
  </si>
  <si>
    <r>
      <t xml:space="preserve">13. </t>
    </r>
    <r>
      <rPr>
        <sz val="10"/>
        <color rgb="FF000000"/>
        <rFont val="맑은 고딕"/>
        <family val="3"/>
        <charset val="129"/>
        <scheme val="minor"/>
      </rPr>
      <t>연료전환</t>
    </r>
    <phoneticPr fontId="2" type="noConversion"/>
  </si>
  <si>
    <t>도시가스(LNG)</t>
  </si>
  <si>
    <t>천㎥</t>
  </si>
  <si>
    <t>MJ/천㎥</t>
  </si>
  <si>
    <t>14. 공정가스 설비</t>
    <phoneticPr fontId="2" type="noConversion"/>
  </si>
  <si>
    <t>도시가스(LPG)</t>
  </si>
  <si>
    <t>15. 공정 부생가스 이용장치</t>
    <phoneticPr fontId="2" type="noConversion"/>
  </si>
  <si>
    <t>국내무연탄</t>
  </si>
  <si>
    <t>16. 증기재압축장치</t>
    <phoneticPr fontId="2" type="noConversion"/>
  </si>
  <si>
    <t>수입무연탄</t>
  </si>
  <si>
    <t>17. 기타</t>
    <phoneticPr fontId="2" type="noConversion"/>
  </si>
  <si>
    <t>유연탄(연료용)</t>
  </si>
  <si>
    <t>유연탄(원료용)</t>
  </si>
  <si>
    <t>아역청탄</t>
  </si>
  <si>
    <t>코크스</t>
  </si>
  <si>
    <t>전력(발전기준)</t>
  </si>
  <si>
    <t>kWh</t>
  </si>
  <si>
    <t>TJ/MWh</t>
  </si>
  <si>
    <t>MJ/kWh</t>
  </si>
  <si>
    <t>전기</t>
  </si>
  <si>
    <t>구분</t>
    <phoneticPr fontId="2" type="noConversion"/>
  </si>
  <si>
    <t>인버터 제어형 압축기</t>
    <phoneticPr fontId="3" type="noConversion"/>
  </si>
  <si>
    <t>10. 인버터 제어형 압축기</t>
  </si>
  <si>
    <t>단위</t>
    <phoneticPr fontId="2" type="noConversion"/>
  </si>
  <si>
    <t>데이터</t>
    <phoneticPr fontId="2" type="noConversion"/>
  </si>
  <si>
    <t>운전대수</t>
    <phoneticPr fontId="2" type="noConversion"/>
  </si>
  <si>
    <t>대</t>
    <phoneticPr fontId="2" type="noConversion"/>
  </si>
  <si>
    <t>절감금액</t>
    <phoneticPr fontId="2" type="noConversion"/>
  </si>
  <si>
    <t>투자비회수기간</t>
    <phoneticPr fontId="2" type="noConversion"/>
  </si>
  <si>
    <t>백만원</t>
    <phoneticPr fontId="2" type="noConversion"/>
  </si>
  <si>
    <t>개선 후</t>
    <phoneticPr fontId="2" type="noConversion"/>
  </si>
  <si>
    <t>≪ 개선 전 ≫</t>
    <phoneticPr fontId="2" type="noConversion"/>
  </si>
  <si>
    <t>≪ 개선 후 ≫</t>
    <phoneticPr fontId="2" type="noConversion"/>
  </si>
  <si>
    <t>≪ 기대 효과 ≫</t>
    <phoneticPr fontId="2" type="noConversion"/>
  </si>
  <si>
    <t>사용 연료</t>
    <phoneticPr fontId="2" type="noConversion"/>
  </si>
  <si>
    <t>대</t>
    <phoneticPr fontId="2" type="noConversion"/>
  </si>
  <si>
    <t>연간 사용량</t>
    <phoneticPr fontId="2" type="noConversion"/>
  </si>
  <si>
    <t>단위</t>
    <phoneticPr fontId="2" type="noConversion"/>
  </si>
  <si>
    <t>사용 연료</t>
    <phoneticPr fontId="2" type="noConversion"/>
  </si>
  <si>
    <t>백만원/년</t>
    <phoneticPr fontId="2" type="noConversion"/>
  </si>
  <si>
    <t>년</t>
    <phoneticPr fontId="2" type="noConversion"/>
  </si>
  <si>
    <t>개선 전</t>
    <phoneticPr fontId="2" type="noConversion"/>
  </si>
  <si>
    <t>1. 에너지 사용 현황</t>
    <phoneticPr fontId="2" type="noConversion"/>
  </si>
  <si>
    <t>단위</t>
    <phoneticPr fontId="2" type="noConversion"/>
  </si>
  <si>
    <r>
      <t>CH</t>
    </r>
    <r>
      <rPr>
        <b/>
        <vertAlign val="subscript"/>
        <sz val="10"/>
        <rFont val="맑은 고딕"/>
        <family val="3"/>
        <charset val="129"/>
        <scheme val="minor"/>
      </rPr>
      <t>4</t>
    </r>
    <phoneticPr fontId="2" type="noConversion"/>
  </si>
  <si>
    <r>
      <t>N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O</t>
    </r>
    <phoneticPr fontId="2" type="noConversion"/>
  </si>
  <si>
    <t>구분</t>
    <phoneticPr fontId="2" type="noConversion"/>
  </si>
  <si>
    <t>2. 감축효과 산정</t>
    <phoneticPr fontId="2" type="noConversion"/>
  </si>
  <si>
    <t>에너지 절감량</t>
    <phoneticPr fontId="2" type="noConversion"/>
  </si>
  <si>
    <r>
      <t>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</si>
  <si>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r>
      <t>tCH</t>
    </r>
    <r>
      <rPr>
        <b/>
        <vertAlign val="subscript"/>
        <sz val="10"/>
        <rFont val="맑은 고딕"/>
        <family val="3"/>
        <charset val="129"/>
        <scheme val="minor"/>
      </rPr>
      <t>4</t>
    </r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</si>
  <si>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</si>
  <si>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r>
      <t>tN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O</t>
    </r>
    <phoneticPr fontId="2" type="noConversion"/>
  </si>
  <si>
    <r>
      <t>tCO</t>
    </r>
    <r>
      <rPr>
        <b/>
        <vertAlign val="subscript"/>
        <sz val="10"/>
        <rFont val="맑은 고딕"/>
        <family val="3"/>
        <charset val="129"/>
        <scheme val="minor"/>
      </rPr>
      <t>2</t>
    </r>
    <r>
      <rPr>
        <b/>
        <sz val="10"/>
        <rFont val="맑은 고딕"/>
        <family val="3"/>
        <charset val="129"/>
        <scheme val="minor"/>
      </rPr>
      <t>eq</t>
    </r>
    <phoneticPr fontId="2" type="noConversion"/>
  </si>
  <si>
    <t>toe</t>
    <phoneticPr fontId="2" type="noConversion"/>
  </si>
  <si>
    <t>온실가스 배출량</t>
    <phoneticPr fontId="2" type="noConversion"/>
  </si>
  <si>
    <t>에너지 소비량</t>
    <phoneticPr fontId="2" type="noConversion"/>
  </si>
  <si>
    <t>온실가스 감축량</t>
    <phoneticPr fontId="2" type="noConversion"/>
  </si>
  <si>
    <t>사용 연료 단가</t>
    <phoneticPr fontId="2" type="noConversion"/>
  </si>
  <si>
    <r>
      <t>CO</t>
    </r>
    <r>
      <rPr>
        <b/>
        <vertAlign val="subscript"/>
        <sz val="10"/>
        <rFont val="맑은 고딕"/>
        <family val="3"/>
        <charset val="129"/>
        <scheme val="minor"/>
      </rPr>
      <t>2</t>
    </r>
    <phoneticPr fontId="2" type="noConversion"/>
  </si>
  <si>
    <t>toe</t>
    <phoneticPr fontId="2" type="noConversion"/>
  </si>
  <si>
    <t>기타</t>
    <phoneticPr fontId="2" type="noConversion"/>
  </si>
  <si>
    <t>≪ 개선 후 ≫</t>
    <phoneticPr fontId="2" type="noConversion"/>
  </si>
  <si>
    <t>설비명</t>
    <phoneticPr fontId="2" type="noConversion"/>
  </si>
  <si>
    <t>설비 합계용량</t>
    <phoneticPr fontId="2" type="noConversion"/>
  </si>
  <si>
    <t>합 계</t>
    <phoneticPr fontId="2" type="noConversion"/>
  </si>
  <si>
    <t>설비
용량</t>
    <phoneticPr fontId="2" type="noConversion"/>
  </si>
  <si>
    <t>용량
단위</t>
    <phoneticPr fontId="2" type="noConversion"/>
  </si>
  <si>
    <t>Loading</t>
    <phoneticPr fontId="2" type="noConversion"/>
  </si>
  <si>
    <t>연간 운전시간(hr/년)</t>
    <phoneticPr fontId="2" type="noConversion"/>
  </si>
  <si>
    <t>전력(kW)</t>
    <phoneticPr fontId="2" type="noConversion"/>
  </si>
  <si>
    <t>UnLoading</t>
    <phoneticPr fontId="2" type="noConversion"/>
  </si>
  <si>
    <t>사용
연료</t>
    <phoneticPr fontId="2" type="noConversion"/>
  </si>
  <si>
    <t xml:space="preserve"> ≪ 설비 개선 전 ≫</t>
    <phoneticPr fontId="2" type="noConversion"/>
  </si>
  <si>
    <t xml:space="preserve"> ≪ 설비 개선 후 ≫</t>
    <phoneticPr fontId="2" type="noConversion"/>
  </si>
  <si>
    <r>
      <t xml:space="preserve">인버터 제어형 압축기
</t>
    </r>
    <r>
      <rPr>
        <b/>
        <sz val="11"/>
        <color rgb="FFFF0000"/>
        <rFont val="맑은 고딕"/>
        <family val="3"/>
        <charset val="129"/>
        <scheme val="minor"/>
      </rPr>
      <t>외 감축설비</t>
    </r>
    <phoneticPr fontId="3" type="noConversion"/>
  </si>
  <si>
    <t>시간당
연료사용량</t>
    <phoneticPr fontId="2" type="noConversion"/>
  </si>
  <si>
    <t>단위</t>
    <phoneticPr fontId="2" type="noConversion"/>
  </si>
  <si>
    <t>연간
연료사용량</t>
    <phoneticPr fontId="2" type="noConversion"/>
  </si>
  <si>
    <t>연간
운전시간(hr)</t>
    <phoneticPr fontId="2" type="noConversion"/>
  </si>
  <si>
    <t>설비효율
(%)</t>
    <phoneticPr fontId="2" type="noConversion"/>
  </si>
  <si>
    <t>고정 및 자동항목</t>
    <phoneticPr fontId="2" type="noConversion"/>
  </si>
  <si>
    <t xml:space="preserve">* 사용연료 '기타'의 경우 해당 연료에 대한 매개변수를 [참고1. 배출계수]에 직접 입력 </t>
    <phoneticPr fontId="3" type="noConversion"/>
  </si>
  <si>
    <t>평균부하율
(%)</t>
    <phoneticPr fontId="2" type="noConversion"/>
  </si>
  <si>
    <t>[인버터 제어형 압축기]</t>
    <phoneticPr fontId="3" type="noConversion"/>
  </si>
  <si>
    <t>[압축기 외 감축설비]</t>
    <phoneticPr fontId="3" type="noConversion"/>
  </si>
  <si>
    <t>- 에너지사용량 현황을 개선 전후 설비별로 입력(자동산정)
- 인버터 등 제어설비가 설치된 경우, 인버터 연결(부착) 설비의 사용량과 인버터 자체의 
  사용량을 함께 기재(자동산정)</t>
    <phoneticPr fontId="3" type="noConversion"/>
  </si>
  <si>
    <t>- 에너지사용량 현황을 개선 전후 설비별로 입력(자동산정)
- 인버터 등 제어설비가 설치된 경우, 인버터 연결(부착) 설비의 사용량과 인버터 자체의 
  사용량을 함께 기재(자동산정)
- 사용 에너지원이 2개 이상인 경우, 각 에너지원별 사용량을 기재(자동산정)</t>
    <phoneticPr fontId="3" type="noConversion"/>
  </si>
  <si>
    <t>입력방법</t>
  </si>
  <si>
    <r>
      <rPr>
        <b/>
        <sz val="11"/>
        <color theme="1"/>
        <rFont val="맑은 고딕"/>
        <family val="3"/>
        <charset val="129"/>
        <scheme val="minor"/>
      </rPr>
      <t xml:space="preserve">① 설비 단위용량 </t>
    </r>
    <r>
      <rPr>
        <sz val="11"/>
        <color theme="1"/>
        <rFont val="맑은 고딕"/>
        <family val="3"/>
        <charset val="129"/>
        <scheme val="minor"/>
      </rPr>
      <t>:  교체대상 / 지원대상 설비의 용량 입력</t>
    </r>
    <r>
      <rPr>
        <b/>
        <sz val="11"/>
        <color theme="1"/>
        <rFont val="맑은 고딕"/>
        <family val="3"/>
        <charset val="129"/>
        <scheme val="minor"/>
      </rPr>
      <t xml:space="preserve">
② 사용 연료 </t>
    </r>
    <r>
      <rPr>
        <sz val="11"/>
        <color theme="1"/>
        <rFont val="맑은 고딕"/>
        <family val="3"/>
        <charset val="129"/>
        <scheme val="minor"/>
      </rPr>
      <t>: 교체대상 / 지원대상 설비의 사용 연료 선택</t>
    </r>
    <r>
      <rPr>
        <b/>
        <sz val="11"/>
        <color theme="1"/>
        <rFont val="맑은 고딕"/>
        <family val="3"/>
        <charset val="129"/>
        <scheme val="minor"/>
      </rPr>
      <t xml:space="preserve">
③ 시간당 연료사용량</t>
    </r>
    <r>
      <rPr>
        <sz val="11"/>
        <color theme="1"/>
        <rFont val="맑은 고딕"/>
        <family val="3"/>
        <charset val="129"/>
        <scheme val="minor"/>
      </rPr>
      <t xml:space="preserve">
 - 개선 전 : 교체대상 설비의 연료사용량 평균치로 실제 운전치 기준 데이터 입력
 - 개선 후 : 지원대상 설비의 사양 기반 데이터 입력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</si>
  <si>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① 설비 용량 : </t>
    </r>
    <r>
      <rPr>
        <sz val="11"/>
        <color theme="1"/>
        <rFont val="맑은 고딕"/>
        <family val="3"/>
        <charset val="129"/>
        <scheme val="minor"/>
      </rPr>
      <t>교체대상 / 지원대상 설비의 용량 입력</t>
    </r>
    <r>
      <rPr>
        <b/>
        <sz val="11"/>
        <color theme="1"/>
        <rFont val="맑은 고딕"/>
        <family val="3"/>
        <charset val="129"/>
        <scheme val="minor"/>
      </rPr>
      <t xml:space="preserve">
② Loading 전력</t>
    </r>
    <r>
      <rPr>
        <sz val="11"/>
        <color theme="1"/>
        <rFont val="맑은 고딕"/>
        <family val="2"/>
        <charset val="129"/>
        <scheme val="minor"/>
      </rPr>
      <t xml:space="preserve">
 - 개선 전 : 교체대상 설비의 Loading 시 전력 사용량 평균치로 실제 운전치 기준 데이터 입력
 - 개선 후 : 지원대상 설비의 Loading 시 전력 사용량 평균치로 예상 운전치 기준 데이터 입력
</t>
    </r>
    <r>
      <rPr>
        <b/>
        <sz val="11"/>
        <color theme="1"/>
        <rFont val="맑은 고딕"/>
        <family val="3"/>
        <charset val="129"/>
        <scheme val="minor"/>
      </rPr>
      <t>③ UnLoading 전력</t>
    </r>
    <r>
      <rPr>
        <sz val="11"/>
        <color theme="1"/>
        <rFont val="맑은 고딕"/>
        <family val="2"/>
        <charset val="129"/>
        <scheme val="minor"/>
      </rPr>
      <t xml:space="preserve">
 - 개선 전 : 교체대상 설비의 Unloading 시 전력 사용량 평균치로 실제 운전치 기준 데이터 입력
 - 개선 후 : 지원대상 설비의 Unloading 시 전력 사용량 평균치로 예상 운전치 기준 데이터 입력
</t>
    </r>
    <phoneticPr fontId="2" type="noConversion"/>
  </si>
  <si>
    <t>연간 기대효과</t>
    <phoneticPr fontId="2" type="noConversion"/>
  </si>
  <si>
    <r>
      <rPr>
        <b/>
        <i/>
        <sz val="10"/>
        <rFont val="맑은 고딕"/>
        <family val="3"/>
        <charset val="129"/>
        <scheme val="minor"/>
      </rPr>
      <t>(설비)</t>
    </r>
    <r>
      <rPr>
        <b/>
        <sz val="10"/>
        <rFont val="맑은 고딕"/>
        <family val="3"/>
        <charset val="129"/>
        <scheme val="minor"/>
      </rPr>
      <t>모델명</t>
    </r>
    <phoneticPr fontId="2" type="noConversion"/>
  </si>
  <si>
    <t>(설비)모델명</t>
    <phoneticPr fontId="2" type="noConversion"/>
  </si>
  <si>
    <t>toe/백만원.년</t>
    <phoneticPr fontId="2" type="noConversion"/>
  </si>
  <si>
    <r>
      <rPr>
        <b/>
        <sz val="11"/>
        <color theme="1"/>
        <rFont val="맑은 고딕"/>
        <family val="3"/>
        <charset val="129"/>
        <scheme val="minor"/>
      </rPr>
      <t>④ 연간 Loading / Unloading 운전시간</t>
    </r>
    <r>
      <rPr>
        <sz val="11"/>
        <color theme="1"/>
        <rFont val="맑은 고딕"/>
        <family val="2"/>
        <charset val="129"/>
        <scheme val="minor"/>
      </rPr>
      <t xml:space="preserve">
 - 교체대상 설비의 Loading / Unloading 연간 운전시간 입력
</t>
    </r>
    <r>
      <rPr>
        <b/>
        <sz val="11"/>
        <color theme="1"/>
        <rFont val="맑은 고딕"/>
        <family val="3"/>
        <charset val="129"/>
        <scheme val="minor"/>
      </rPr>
      <t xml:space="preserve">⑤ </t>
    </r>
    <r>
      <rPr>
        <b/>
        <sz val="11"/>
        <color theme="1"/>
        <rFont val="맑은 고딕"/>
        <family val="3"/>
        <charset val="129"/>
        <scheme val="minor"/>
      </rPr>
      <t>사용 연료 단가 :</t>
    </r>
    <r>
      <rPr>
        <sz val="11"/>
        <color theme="1"/>
        <rFont val="맑은 고딕"/>
        <family val="2"/>
        <charset val="129"/>
        <scheme val="minor"/>
      </rPr>
      <t xml:space="preserve"> 작성 시점의 연료 단가
</t>
    </r>
    <phoneticPr fontId="2" type="noConversion"/>
  </si>
  <si>
    <r>
      <t xml:space="preserve">  - 작성 후 e나라도움 사업계획 제출 시 함께 제출 (※ 파일명 : 감축효과 산출 Tool_업체명(사업장명)_감축설비명.xls)
  -</t>
    </r>
    <r>
      <rPr>
        <b/>
        <sz val="11"/>
        <color rgb="FFFF0000"/>
        <rFont val="맑은 고딕"/>
        <family val="3"/>
        <charset val="129"/>
        <scheme val="minor"/>
      </rPr>
      <t xml:space="preserve"> 입력값에 대한 증빙 혹은 산출근거 제출 필수</t>
    </r>
    <phoneticPr fontId="3" type="noConversion"/>
  </si>
  <si>
    <t>※ 입력값에 대한 증빙 혹은 산출근거 제출 필수</t>
    <phoneticPr fontId="2" type="noConversion"/>
  </si>
  <si>
    <r>
      <t xml:space="preserve">④ 연간 운전시간 : </t>
    </r>
    <r>
      <rPr>
        <sz val="11"/>
        <color theme="1"/>
        <rFont val="맑은 고딕"/>
        <family val="3"/>
        <charset val="129"/>
        <scheme val="minor"/>
      </rPr>
      <t>교체전/후 설비의 연간 설비 운전시간 입력</t>
    </r>
    <r>
      <rPr>
        <b/>
        <sz val="11"/>
        <color theme="1"/>
        <rFont val="맑은 고딕"/>
        <family val="3"/>
        <charset val="129"/>
        <scheme val="minor"/>
      </rPr>
      <t xml:space="preserve">
⑤ </t>
    </r>
    <r>
      <rPr>
        <b/>
        <sz val="11"/>
        <color theme="1"/>
        <rFont val="맑은 고딕"/>
        <family val="3"/>
        <charset val="129"/>
        <scheme val="minor"/>
      </rPr>
      <t>설비효율</t>
    </r>
    <r>
      <rPr>
        <sz val="11"/>
        <color theme="1"/>
        <rFont val="맑은 고딕"/>
        <family val="3"/>
        <charset val="129"/>
        <scheme val="minor"/>
      </rPr>
      <t xml:space="preserve"> : 설비 디자인(설계) 효율 입력</t>
    </r>
    <r>
      <rPr>
        <b/>
        <sz val="11"/>
        <color theme="1"/>
        <rFont val="맑은 고딕"/>
        <family val="3"/>
        <charset val="129"/>
        <scheme val="minor"/>
      </rPr>
      <t xml:space="preserve">
⑥ 사용 연료 단가 </t>
    </r>
    <r>
      <rPr>
        <sz val="11"/>
        <color theme="1"/>
        <rFont val="맑은 고딕"/>
        <family val="3"/>
        <charset val="129"/>
        <scheme val="minor"/>
      </rPr>
      <t>: 작성시점의 연료단가 입력</t>
    </r>
    <phoneticPr fontId="2" type="noConversion"/>
  </si>
  <si>
    <t>TJ/천N㎥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</si>
</sst>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43" formatCode="_-* #,##0.00_-;\-* #,##0.00_-;_-* &quot;-&quot;??_-;_-@_-"/>
    <numFmt numFmtId="176" formatCode="0_ "/>
    <numFmt numFmtId="177" formatCode="0.000"/>
    <numFmt numFmtId="178" formatCode="0.0000000000"/>
    <numFmt numFmtId="179" formatCode="0.00000"/>
    <numFmt numFmtId="180" formatCode="0.0000000"/>
    <numFmt numFmtId="181" formatCode="_-* #,##0.00_-;\-* #,##0.00_-;_-* &quot;-&quot;_-;_-@_-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bscript"/>
      <sz val="1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b/>
      <i/>
      <sz val="10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226D9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medium">
        <color theme="0" tint="-0.249977111117893"/>
      </top>
      <bottom/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/>
      <diagonal/>
    </border>
    <border>
      <left/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/>
      <right/>
      <top/>
      <bottom style="medium">
        <color theme="0" tint="-0.249977111117893"/>
      </bottom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medium">
        <color rgb="FFFF0000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auto="1"/>
      </bottom>
      <diagonal/>
    </border>
    <border>
      <left/>
      <right/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medium">
        <color rgb="FFFF0000"/>
      </top>
      <bottom style="thin">
        <color auto="1"/>
      </bottom>
      <diagonal/>
    </border>
    <border>
      <left/>
      <right style="medium">
        <color rgb="FFFF0000"/>
      </right>
      <top style="thin">
        <color auto="1"/>
      </top>
      <bottom style="thin">
        <color auto="1"/>
      </bottom>
      <diagonal/>
    </border>
    <border>
      <left style="medium">
        <color rgb="FFFF0000"/>
      </left>
      <right/>
      <top style="thin">
        <color auto="1"/>
      </top>
      <bottom style="medium">
        <color rgb="FFFF0000"/>
      </bottom>
      <diagonal/>
    </border>
    <border>
      <left style="medium">
        <color rgb="FFFF0000"/>
      </left>
      <right/>
      <top style="thin">
        <color auto="1"/>
      </top>
      <bottom style="thin">
        <color auto="1"/>
      </bottom>
      <diagonal/>
    </border>
    <border>
      <left style="medium">
        <color rgb="FFFF0000"/>
      </left>
      <right style="thin">
        <color auto="1"/>
      </right>
      <top style="thin">
        <color auto="1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thin">
        <color indexed="64"/>
      </top>
      <bottom style="medium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rgb="FFFF0000"/>
      </bottom>
      <diagonal/>
    </border>
    <border>
      <left style="thin">
        <color auto="1"/>
      </left>
      <right style="medium">
        <color rgb="FFFF0000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auto="1"/>
      </top>
      <bottom style="medium">
        <color rgb="FFFF0000"/>
      </bottom>
      <diagonal/>
    </border>
    <border>
      <left/>
      <right/>
      <top style="medium">
        <color indexed="64"/>
      </top>
      <bottom style="medium">
        <color theme="0" tint="-0.249977111117893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" fillId="16" borderId="1">
      <alignment horizontal="center" vertical="center" wrapText="1"/>
    </xf>
    <xf numFmtId="0" fontId="15" fillId="7" borderId="1">
      <alignment horizontal="center" vertical="center" wrapText="1"/>
    </xf>
    <xf numFmtId="176" fontId="16" fillId="0" borderId="17">
      <alignment horizontal="right" vertical="center" wrapText="1"/>
    </xf>
  </cellStyleXfs>
  <cellXfs count="192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6" fillId="8" borderId="5" xfId="0" applyFont="1" applyFill="1" applyBorder="1" applyAlignment="1">
      <alignment vertical="center"/>
    </xf>
    <xf numFmtId="0" fontId="6" fillId="8" borderId="8" xfId="0" applyFont="1" applyFill="1" applyBorder="1" applyAlignment="1">
      <alignment vertical="center" wrapText="1"/>
    </xf>
    <xf numFmtId="0" fontId="6" fillId="8" borderId="10" xfId="0" applyFont="1" applyFill="1" applyBorder="1" applyAlignment="1">
      <alignment vertical="center" wrapText="1"/>
    </xf>
    <xf numFmtId="0" fontId="6" fillId="8" borderId="8" xfId="0" applyFont="1" applyFill="1" applyBorder="1" applyAlignment="1">
      <alignment vertical="center"/>
    </xf>
    <xf numFmtId="0" fontId="9" fillId="10" borderId="15" xfId="0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/>
    </xf>
    <xf numFmtId="0" fontId="4" fillId="13" borderId="16" xfId="0" applyFont="1" applyFill="1" applyBorder="1" applyAlignment="1">
      <alignment horizontal="center" vertical="center"/>
    </xf>
    <xf numFmtId="0" fontId="4" fillId="11" borderId="16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6" fillId="16" borderId="1" xfId="3" applyFont="1" applyBorder="1">
      <alignment horizontal="center" vertical="center" wrapText="1"/>
    </xf>
    <xf numFmtId="0" fontId="15" fillId="16" borderId="1" xfId="3" applyBorder="1">
      <alignment horizontal="center" vertical="center" wrapText="1"/>
    </xf>
    <xf numFmtId="0" fontId="16" fillId="7" borderId="1" xfId="4" applyFont="1" applyBorder="1">
      <alignment horizontal="center" vertical="center" wrapText="1"/>
    </xf>
    <xf numFmtId="176" fontId="16" fillId="0" borderId="17" xfId="5" applyFont="1" applyBorder="1">
      <alignment horizontal="right" vertical="center" wrapText="1"/>
    </xf>
    <xf numFmtId="0" fontId="14" fillId="0" borderId="17" xfId="0" applyFont="1" applyBorder="1">
      <alignment vertical="center"/>
    </xf>
    <xf numFmtId="177" fontId="14" fillId="0" borderId="17" xfId="0" applyNumberFormat="1" applyFont="1" applyBorder="1">
      <alignment vertical="center"/>
    </xf>
    <xf numFmtId="178" fontId="14" fillId="0" borderId="17" xfId="0" applyNumberFormat="1" applyFont="1" applyBorder="1">
      <alignment vertical="center"/>
    </xf>
    <xf numFmtId="179" fontId="14" fillId="0" borderId="17" xfId="0" applyNumberFormat="1" applyFont="1" applyBorder="1">
      <alignment vertical="center"/>
    </xf>
    <xf numFmtId="0" fontId="8" fillId="0" borderId="0" xfId="0" applyFont="1">
      <alignment vertical="center"/>
    </xf>
    <xf numFmtId="0" fontId="7" fillId="7" borderId="1" xfId="4" applyFont="1" applyBorder="1" applyAlignment="1">
      <alignment horizontal="left" vertical="center" wrapText="1"/>
    </xf>
    <xf numFmtId="179" fontId="14" fillId="0" borderId="17" xfId="0" applyNumberFormat="1" applyFont="1" applyFill="1" applyBorder="1">
      <alignment vertical="center"/>
    </xf>
    <xf numFmtId="0" fontId="15" fillId="7" borderId="1" xfId="4" applyBorder="1" applyAlignment="1">
      <alignment horizontal="left" vertical="center" wrapText="1"/>
    </xf>
    <xf numFmtId="0" fontId="16" fillId="7" borderId="18" xfId="4" applyFont="1" applyBorder="1">
      <alignment horizontal="center" vertical="center" wrapText="1"/>
    </xf>
    <xf numFmtId="180" fontId="14" fillId="0" borderId="17" xfId="0" applyNumberFormat="1" applyFont="1" applyBorder="1">
      <alignment vertical="center"/>
    </xf>
    <xf numFmtId="0" fontId="6" fillId="9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6" fillId="11" borderId="18" xfId="1" applyFont="1" applyFill="1" applyBorder="1" applyAlignment="1">
      <alignment vertical="center"/>
    </xf>
    <xf numFmtId="0" fontId="6" fillId="0" borderId="13" xfId="0" applyFont="1" applyBorder="1">
      <alignment vertical="center"/>
    </xf>
    <xf numFmtId="0" fontId="15" fillId="0" borderId="0" xfId="0" applyFont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6" fillId="9" borderId="26" xfId="0" applyFont="1" applyFill="1" applyBorder="1" applyAlignment="1">
      <alignment horizontal="center" vertical="center"/>
    </xf>
    <xf numFmtId="0" fontId="6" fillId="9" borderId="27" xfId="0" applyFont="1" applyFill="1" applyBorder="1" applyAlignment="1">
      <alignment horizontal="center" vertical="center"/>
    </xf>
    <xf numFmtId="41" fontId="6" fillId="11" borderId="27" xfId="1" applyFont="1" applyFill="1" applyBorder="1" applyAlignment="1">
      <alignment vertical="center"/>
    </xf>
    <xf numFmtId="0" fontId="6" fillId="13" borderId="2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5" xfId="0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9" fillId="3" borderId="28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176" fontId="16" fillId="11" borderId="17" xfId="5" applyFont="1" applyFill="1" applyBorder="1">
      <alignment horizontal="right" vertical="center" wrapText="1"/>
    </xf>
    <xf numFmtId="0" fontId="14" fillId="11" borderId="17" xfId="0" applyFont="1" applyFill="1" applyBorder="1">
      <alignment vertical="center"/>
    </xf>
    <xf numFmtId="180" fontId="14" fillId="11" borderId="17" xfId="0" applyNumberFormat="1" applyFont="1" applyFill="1" applyBorder="1">
      <alignment vertical="center"/>
    </xf>
    <xf numFmtId="178" fontId="14" fillId="11" borderId="17" xfId="0" applyNumberFormat="1" applyFont="1" applyFill="1" applyBorder="1">
      <alignment vertical="center"/>
    </xf>
    <xf numFmtId="177" fontId="14" fillId="11" borderId="17" xfId="0" applyNumberFormat="1" applyFont="1" applyFill="1" applyBorder="1">
      <alignment vertical="center"/>
    </xf>
    <xf numFmtId="179" fontId="14" fillId="11" borderId="17" xfId="0" applyNumberFormat="1" applyFont="1" applyFill="1" applyBorder="1">
      <alignment vertical="center"/>
    </xf>
    <xf numFmtId="0" fontId="16" fillId="11" borderId="18" xfId="4" applyFont="1" applyFill="1" applyBorder="1">
      <alignment horizontal="center" vertical="center" wrapText="1"/>
    </xf>
    <xf numFmtId="41" fontId="6" fillId="11" borderId="18" xfId="1" applyFont="1" applyFill="1" applyBorder="1" applyAlignment="1">
      <alignment horizontal="center" vertical="center"/>
    </xf>
    <xf numFmtId="41" fontId="6" fillId="4" borderId="18" xfId="1" applyFont="1" applyFill="1" applyBorder="1" applyAlignment="1">
      <alignment horizontal="center" vertical="center"/>
    </xf>
    <xf numFmtId="0" fontId="4" fillId="17" borderId="18" xfId="0" applyFont="1" applyFill="1" applyBorder="1" applyAlignment="1">
      <alignment horizontal="center" vertical="center" wrapText="1"/>
    </xf>
    <xf numFmtId="0" fontId="4" fillId="12" borderId="48" xfId="0" applyFon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23" fillId="0" borderId="0" xfId="0" applyFont="1" applyAlignment="1">
      <alignment horizontal="right" vertical="center"/>
    </xf>
    <xf numFmtId="0" fontId="4" fillId="14" borderId="16" xfId="0" applyFont="1" applyFill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/>
    </xf>
    <xf numFmtId="41" fontId="6" fillId="14" borderId="27" xfId="1" applyFont="1" applyFill="1" applyBorder="1" applyAlignment="1">
      <alignment vertical="center"/>
    </xf>
    <xf numFmtId="41" fontId="7" fillId="14" borderId="27" xfId="1" applyFont="1" applyFill="1" applyBorder="1" applyAlignment="1">
      <alignment vertical="center"/>
    </xf>
    <xf numFmtId="0" fontId="19" fillId="14" borderId="19" xfId="0" applyFont="1" applyFill="1" applyBorder="1" applyAlignment="1">
      <alignment horizontal="center" vertical="center"/>
    </xf>
    <xf numFmtId="0" fontId="6" fillId="14" borderId="54" xfId="0" applyFont="1" applyFill="1" applyBorder="1" applyAlignment="1">
      <alignment horizontal="center" vertical="center"/>
    </xf>
    <xf numFmtId="41" fontId="6" fillId="14" borderId="55" xfId="1" applyFont="1" applyFill="1" applyBorder="1" applyAlignment="1">
      <alignment vertical="center"/>
    </xf>
    <xf numFmtId="41" fontId="6" fillId="14" borderId="56" xfId="1" applyFont="1" applyFill="1" applyBorder="1" applyAlignment="1">
      <alignment vertical="center"/>
    </xf>
    <xf numFmtId="41" fontId="6" fillId="14" borderId="57" xfId="1" applyFont="1" applyFill="1" applyBorder="1" applyAlignment="1">
      <alignment vertical="center"/>
    </xf>
    <xf numFmtId="0" fontId="7" fillId="14" borderId="1" xfId="0" applyFont="1" applyFill="1" applyBorder="1" applyAlignment="1">
      <alignment horizontal="center" vertical="center"/>
    </xf>
    <xf numFmtId="0" fontId="19" fillId="14" borderId="34" xfId="0" applyFont="1" applyFill="1" applyBorder="1" applyAlignment="1">
      <alignment horizontal="center" vertical="center"/>
    </xf>
    <xf numFmtId="0" fontId="6" fillId="14" borderId="35" xfId="0" applyFont="1" applyFill="1" applyBorder="1" applyAlignment="1">
      <alignment horizontal="center" vertical="center"/>
    </xf>
    <xf numFmtId="41" fontId="6" fillId="14" borderId="36" xfId="1" applyFont="1" applyFill="1" applyBorder="1" applyAlignment="1">
      <alignment vertical="center"/>
    </xf>
    <xf numFmtId="41" fontId="7" fillId="14" borderId="36" xfId="1" applyFont="1" applyFill="1" applyBorder="1" applyAlignment="1">
      <alignment vertical="center"/>
    </xf>
    <xf numFmtId="0" fontId="6" fillId="14" borderId="18" xfId="0" applyFont="1" applyFill="1" applyBorder="1" applyAlignment="1">
      <alignment horizontal="center" vertical="center"/>
    </xf>
    <xf numFmtId="41" fontId="6" fillId="14" borderId="18" xfId="1" applyFont="1" applyFill="1" applyBorder="1" applyAlignment="1">
      <alignment horizontal="center" vertical="center"/>
    </xf>
    <xf numFmtId="41" fontId="7" fillId="14" borderId="18" xfId="1" applyFont="1" applyFill="1" applyBorder="1" applyAlignment="1">
      <alignment vertical="center"/>
    </xf>
    <xf numFmtId="41" fontId="6" fillId="14" borderId="18" xfId="1" applyFont="1" applyFill="1" applyBorder="1" applyAlignment="1">
      <alignment vertical="center"/>
    </xf>
    <xf numFmtId="43" fontId="7" fillId="14" borderId="27" xfId="1" applyNumberFormat="1" applyFont="1" applyFill="1" applyBorder="1" applyAlignment="1">
      <alignment vertical="center"/>
    </xf>
    <xf numFmtId="43" fontId="0" fillId="0" borderId="0" xfId="0" applyNumberFormat="1">
      <alignment vertical="center"/>
    </xf>
    <xf numFmtId="181" fontId="6" fillId="14" borderId="27" xfId="1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25" fillId="0" borderId="0" xfId="0" applyFont="1" applyAlignment="1">
      <alignment vertical="center"/>
    </xf>
    <xf numFmtId="0" fontId="25" fillId="0" borderId="63" xfId="0" applyFont="1" applyBorder="1" applyAlignment="1">
      <alignment vertical="center"/>
    </xf>
    <xf numFmtId="0" fontId="0" fillId="0" borderId="67" xfId="0" applyBorder="1" applyAlignment="1">
      <alignment vertical="center"/>
    </xf>
    <xf numFmtId="0" fontId="0" fillId="0" borderId="68" xfId="0" applyBorder="1" applyAlignment="1">
      <alignment vertical="center"/>
    </xf>
    <xf numFmtId="0" fontId="0" fillId="0" borderId="67" xfId="0" applyBorder="1" applyAlignment="1">
      <alignment vertical="top"/>
    </xf>
    <xf numFmtId="0" fontId="0" fillId="0" borderId="68" xfId="0" applyBorder="1" applyAlignment="1">
      <alignment vertical="top"/>
    </xf>
    <xf numFmtId="0" fontId="19" fillId="14" borderId="26" xfId="0" applyFont="1" applyFill="1" applyBorder="1" applyAlignment="1">
      <alignment horizontal="center" vertical="center"/>
    </xf>
    <xf numFmtId="41" fontId="16" fillId="14" borderId="27" xfId="1" applyFont="1" applyFill="1" applyBorder="1" applyAlignment="1">
      <alignment vertical="center"/>
    </xf>
    <xf numFmtId="0" fontId="22" fillId="0" borderId="39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9" fillId="10" borderId="41" xfId="0" applyFont="1" applyFill="1" applyBorder="1" applyAlignment="1">
      <alignment horizontal="center" vertical="center"/>
    </xf>
    <xf numFmtId="0" fontId="9" fillId="10" borderId="43" xfId="0" applyFont="1" applyFill="1" applyBorder="1" applyAlignment="1">
      <alignment horizontal="center" vertical="center"/>
    </xf>
    <xf numFmtId="0" fontId="9" fillId="10" borderId="44" xfId="0" applyFont="1" applyFill="1" applyBorder="1" applyAlignment="1">
      <alignment horizontal="center" vertical="center"/>
    </xf>
    <xf numFmtId="0" fontId="6" fillId="8" borderId="19" xfId="0" quotePrefix="1" applyFont="1" applyFill="1" applyBorder="1" applyAlignment="1">
      <alignment horizontal="left" vertical="center" wrapText="1"/>
    </xf>
    <xf numFmtId="0" fontId="6" fillId="8" borderId="20" xfId="0" quotePrefix="1" applyFont="1" applyFill="1" applyBorder="1" applyAlignment="1">
      <alignment horizontal="left" vertical="center" wrapText="1"/>
    </xf>
    <xf numFmtId="0" fontId="6" fillId="8" borderId="45" xfId="0" quotePrefix="1" applyFont="1" applyFill="1" applyBorder="1" applyAlignment="1">
      <alignment horizontal="left" vertical="center" wrapText="1"/>
    </xf>
    <xf numFmtId="0" fontId="8" fillId="8" borderId="11" xfId="0" applyFont="1" applyFill="1" applyBorder="1" applyAlignment="1">
      <alignment horizontal="left" vertical="top" wrapText="1"/>
    </xf>
    <xf numFmtId="0" fontId="8" fillId="8" borderId="12" xfId="0" applyFont="1" applyFill="1" applyBorder="1" applyAlignment="1">
      <alignment horizontal="left" vertical="top" wrapText="1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8" fillId="8" borderId="0" xfId="0" applyFont="1" applyFill="1" applyBorder="1" applyAlignment="1">
      <alignment horizontal="left" vertical="top" wrapText="1"/>
    </xf>
    <xf numFmtId="0" fontId="8" fillId="8" borderId="9" xfId="0" applyFont="1" applyFill="1" applyBorder="1" applyAlignment="1">
      <alignment horizontal="left" vertical="top" wrapText="1"/>
    </xf>
    <xf numFmtId="0" fontId="4" fillId="8" borderId="0" xfId="0" applyFont="1" applyFill="1" applyBorder="1" applyAlignment="1">
      <alignment horizontal="left" vertical="center"/>
    </xf>
    <xf numFmtId="0" fontId="4" fillId="8" borderId="9" xfId="0" applyFont="1" applyFill="1" applyBorder="1" applyAlignment="1">
      <alignment horizontal="left" vertical="center"/>
    </xf>
    <xf numFmtId="0" fontId="9" fillId="10" borderId="14" xfId="0" applyFont="1" applyFill="1" applyBorder="1" applyAlignment="1">
      <alignment horizontal="center" vertical="center"/>
    </xf>
    <xf numFmtId="0" fontId="9" fillId="10" borderId="15" xfId="0" applyFont="1" applyFill="1" applyBorder="1" applyAlignment="1">
      <alignment horizontal="center" vertical="center"/>
    </xf>
    <xf numFmtId="0" fontId="4" fillId="8" borderId="51" xfId="0" applyFont="1" applyFill="1" applyBorder="1" applyAlignment="1">
      <alignment horizontal="center" vertical="center"/>
    </xf>
    <xf numFmtId="0" fontId="4" fillId="8" borderId="21" xfId="0" applyFont="1" applyFill="1" applyBorder="1" applyAlignment="1">
      <alignment horizontal="center" vertical="center"/>
    </xf>
    <xf numFmtId="0" fontId="4" fillId="8" borderId="59" xfId="0" applyFont="1" applyFill="1" applyBorder="1" applyAlignment="1">
      <alignment horizontal="center" vertical="center" wrapText="1"/>
    </xf>
    <xf numFmtId="0" fontId="4" fillId="8" borderId="60" xfId="0" applyFont="1" applyFill="1" applyBorder="1" applyAlignment="1">
      <alignment horizontal="center" vertical="center" wrapText="1"/>
    </xf>
    <xf numFmtId="0" fontId="24" fillId="0" borderId="58" xfId="0" applyFont="1" applyBorder="1" applyAlignment="1">
      <alignment horizontal="right" vertical="center"/>
    </xf>
    <xf numFmtId="0" fontId="6" fillId="8" borderId="42" xfId="0" quotePrefix="1" applyFont="1" applyFill="1" applyBorder="1" applyAlignment="1">
      <alignment horizontal="left" vertical="center" wrapText="1"/>
    </xf>
    <xf numFmtId="0" fontId="6" fillId="8" borderId="46" xfId="0" quotePrefix="1" applyFont="1" applyFill="1" applyBorder="1" applyAlignment="1">
      <alignment horizontal="left" vertical="center" wrapText="1"/>
    </xf>
    <xf numFmtId="0" fontId="6" fillId="8" borderId="47" xfId="0" quotePrefix="1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65" xfId="0" applyBorder="1" applyAlignment="1">
      <alignment horizontal="left" vertical="center" wrapText="1"/>
    </xf>
    <xf numFmtId="0" fontId="27" fillId="0" borderId="6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center" wrapText="1"/>
    </xf>
    <xf numFmtId="0" fontId="0" fillId="0" borderId="64" xfId="0" applyBorder="1" applyAlignment="1">
      <alignment horizontal="left" vertical="center" wrapText="1"/>
    </xf>
    <xf numFmtId="0" fontId="0" fillId="0" borderId="66" xfId="0" applyBorder="1" applyAlignment="1">
      <alignment horizontal="left" vertical="center" wrapText="1"/>
    </xf>
    <xf numFmtId="0" fontId="0" fillId="0" borderId="67" xfId="0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0" fontId="19" fillId="3" borderId="19" xfId="0" applyFont="1" applyFill="1" applyBorder="1" applyAlignment="1">
      <alignment horizontal="center" vertical="center"/>
    </xf>
    <xf numFmtId="0" fontId="19" fillId="3" borderId="32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19" fillId="6" borderId="19" xfId="0" applyFont="1" applyFill="1" applyBorder="1" applyAlignment="1">
      <alignment horizontal="center" vertical="center"/>
    </xf>
    <xf numFmtId="0" fontId="19" fillId="6" borderId="20" xfId="0" applyFont="1" applyFill="1" applyBorder="1" applyAlignment="1">
      <alignment horizontal="center" vertical="center"/>
    </xf>
    <xf numFmtId="0" fontId="18" fillId="15" borderId="19" xfId="0" applyFont="1" applyFill="1" applyBorder="1" applyAlignment="1">
      <alignment horizontal="center" vertical="center"/>
    </xf>
    <xf numFmtId="0" fontId="18" fillId="15" borderId="32" xfId="0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0" fontId="6" fillId="9" borderId="32" xfId="0" applyFont="1" applyFill="1" applyBorder="1" applyAlignment="1">
      <alignment horizontal="center" vertical="center"/>
    </xf>
    <xf numFmtId="0" fontId="18" fillId="5" borderId="22" xfId="0" applyFont="1" applyFill="1" applyBorder="1" applyAlignment="1">
      <alignment horizontal="center" vertical="center"/>
    </xf>
    <xf numFmtId="0" fontId="18" fillId="5" borderId="23" xfId="0" applyFont="1" applyFill="1" applyBorder="1" applyAlignment="1">
      <alignment horizontal="center" vertical="center"/>
    </xf>
    <xf numFmtId="0" fontId="11" fillId="15" borderId="19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4" fillId="11" borderId="18" xfId="0" applyFont="1" applyFill="1" applyBorder="1" applyAlignment="1">
      <alignment horizontal="right" vertical="center"/>
    </xf>
    <xf numFmtId="0" fontId="4" fillId="13" borderId="18" xfId="0" applyFont="1" applyFill="1" applyBorder="1" applyAlignment="1">
      <alignment horizontal="center" vertical="center"/>
    </xf>
    <xf numFmtId="41" fontId="4" fillId="11" borderId="18" xfId="1" applyFont="1" applyFill="1" applyBorder="1" applyAlignment="1">
      <alignment horizontal="right" vertical="center"/>
    </xf>
    <xf numFmtId="0" fontId="4" fillId="9" borderId="18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 wrapText="1"/>
    </xf>
    <xf numFmtId="0" fontId="18" fillId="18" borderId="22" xfId="0" applyFont="1" applyFill="1" applyBorder="1" applyAlignment="1">
      <alignment horizontal="center" vertical="center"/>
    </xf>
    <xf numFmtId="0" fontId="18" fillId="18" borderId="23" xfId="0" applyFont="1" applyFill="1" applyBorder="1" applyAlignment="1">
      <alignment horizontal="center" vertical="center"/>
    </xf>
    <xf numFmtId="0" fontId="18" fillId="19" borderId="29" xfId="0" applyFont="1" applyFill="1" applyBorder="1" applyAlignment="1">
      <alignment horizontal="center" vertical="center"/>
    </xf>
    <xf numFmtId="0" fontId="18" fillId="19" borderId="30" xfId="0" applyFont="1" applyFill="1" applyBorder="1" applyAlignment="1">
      <alignment horizontal="center" vertical="center"/>
    </xf>
    <xf numFmtId="0" fontId="18" fillId="19" borderId="31" xfId="0" applyFont="1" applyFill="1" applyBorder="1" applyAlignment="1">
      <alignment horizontal="center" vertical="center"/>
    </xf>
    <xf numFmtId="0" fontId="6" fillId="9" borderId="20" xfId="0" applyFont="1" applyFill="1" applyBorder="1" applyAlignment="1">
      <alignment horizontal="center" vertical="center"/>
    </xf>
    <xf numFmtId="0" fontId="21" fillId="18" borderId="18" xfId="0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0" fontId="26" fillId="0" borderId="61" xfId="0" applyFont="1" applyBorder="1" applyAlignment="1">
      <alignment horizontal="center" vertical="center"/>
    </xf>
    <xf numFmtId="0" fontId="26" fillId="0" borderId="62" xfId="0" applyFont="1" applyBorder="1" applyAlignment="1">
      <alignment horizontal="center" vertical="center"/>
    </xf>
    <xf numFmtId="0" fontId="8" fillId="0" borderId="64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4" xfId="0" applyBorder="1" applyAlignment="1">
      <alignment horizontal="left" vertical="top" wrapText="1"/>
    </xf>
    <xf numFmtId="0" fontId="0" fillId="0" borderId="66" xfId="0" applyBorder="1" applyAlignment="1">
      <alignment horizontal="left" vertical="top" wrapText="1"/>
    </xf>
    <xf numFmtId="0" fontId="0" fillId="0" borderId="67" xfId="0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0" fillId="0" borderId="65" xfId="0" applyBorder="1" applyAlignment="1">
      <alignment horizontal="left" vertical="top" wrapText="1"/>
    </xf>
    <xf numFmtId="0" fontId="6" fillId="6" borderId="32" xfId="0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0" fontId="18" fillId="5" borderId="20" xfId="0" applyFont="1" applyFill="1" applyBorder="1" applyAlignment="1">
      <alignment horizontal="center" vertical="center"/>
    </xf>
    <xf numFmtId="0" fontId="18" fillId="5" borderId="32" xfId="0" applyFont="1" applyFill="1" applyBorder="1" applyAlignment="1">
      <alignment horizontal="center" vertical="center"/>
    </xf>
    <xf numFmtId="0" fontId="18" fillId="18" borderId="34" xfId="0" applyFont="1" applyFill="1" applyBorder="1" applyAlignment="1">
      <alignment horizontal="center" vertical="center"/>
    </xf>
    <xf numFmtId="0" fontId="18" fillId="18" borderId="20" xfId="0" applyFont="1" applyFill="1" applyBorder="1" applyAlignment="1">
      <alignment horizontal="center" vertical="center"/>
    </xf>
    <xf numFmtId="0" fontId="18" fillId="18" borderId="32" xfId="0" applyFont="1" applyFill="1" applyBorder="1" applyAlignment="1">
      <alignment horizontal="center" vertical="center"/>
    </xf>
    <xf numFmtId="0" fontId="21" fillId="18" borderId="49" xfId="0" applyFont="1" applyFill="1" applyBorder="1" applyAlignment="1">
      <alignment horizontal="center" vertical="center"/>
    </xf>
    <xf numFmtId="0" fontId="21" fillId="18" borderId="50" xfId="0" applyFont="1" applyFill="1" applyBorder="1" applyAlignment="1">
      <alignment horizontal="center" vertical="center"/>
    </xf>
    <xf numFmtId="0" fontId="21" fillId="18" borderId="53" xfId="0" applyFont="1" applyFill="1" applyBorder="1" applyAlignment="1">
      <alignment horizontal="center" vertical="center"/>
    </xf>
    <xf numFmtId="0" fontId="21" fillId="18" borderId="52" xfId="0" applyFont="1" applyFill="1" applyBorder="1" applyAlignment="1">
      <alignment horizontal="center" vertical="center"/>
    </xf>
    <xf numFmtId="0" fontId="21" fillId="18" borderId="39" xfId="0" applyFont="1" applyFill="1" applyBorder="1" applyAlignment="1">
      <alignment horizontal="center" vertical="center"/>
    </xf>
    <xf numFmtId="0" fontId="21" fillId="18" borderId="40" xfId="0" applyFont="1" applyFill="1" applyBorder="1" applyAlignment="1">
      <alignment horizontal="center" vertical="center"/>
    </xf>
    <xf numFmtId="0" fontId="6" fillId="9" borderId="3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/>
    </xf>
    <xf numFmtId="0" fontId="21" fillId="5" borderId="49" xfId="0" applyFont="1" applyFill="1" applyBorder="1" applyAlignment="1">
      <alignment horizontal="center" vertical="center"/>
    </xf>
    <xf numFmtId="0" fontId="21" fillId="5" borderId="50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2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</cellXfs>
  <cellStyles count="6">
    <cellStyle name="4.제목줄" xfId="3"/>
    <cellStyle name="98.메뉴" xfId="4"/>
    <cellStyle name="99.표준(정수)" xfId="5"/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66FF"/>
      <color rgb="FFFF8F8F"/>
      <color rgb="FF226D9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263769</xdr:colOff>
      <xdr:row>1</xdr:row>
      <xdr:rowOff>57150</xdr:rowOff>
    </xdr:from>
    <xdr:to>
      <xdr:col>7</xdr:col>
      <xdr:colOff>1171575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549519" y="152400"/>
          <a:ext cx="7978287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533400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485775</xdr:colOff>
      <xdr:row>1</xdr:row>
      <xdr:rowOff>57150</xdr:rowOff>
    </xdr:from>
    <xdr:to>
      <xdr:col>11</xdr:col>
      <xdr:colOff>819150</xdr:colOff>
      <xdr:row>1</xdr:row>
      <xdr:rowOff>562982</xdr:rowOff>
    </xdr:to>
    <xdr:sp macro="" textlink="">
      <xdr:nvSpPr>
        <xdr:cNvPr id="2" name="직사각형 1"/>
        <xdr:cNvSpPr/>
      </xdr:nvSpPr>
      <xdr:spPr>
        <a:xfrm>
          <a:off x="2228850" y="152400"/>
          <a:ext cx="6286500" cy="5058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배출권거래제 참여기업 온실가스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·</a:t>
          </a:r>
          <a:r>
            <a:rPr kumimoji="0" lang="ko-KR" altLang="en-US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에너지 감축효과 산출 </a:t>
          </a:r>
          <a:r>
            <a:rPr kumimoji="0" lang="en-US" altLang="ko-KR" sz="1800" b="0" i="0" u="none" strike="noStrike" kern="0" cap="none" spc="-70" normalizeH="0" baseline="0" noProof="0">
              <a:ln>
                <a:solidFill>
                  <a:prstClr val="white">
                    <a:alpha val="0"/>
                  </a:prstClr>
                </a:solidFill>
              </a:ln>
              <a:solidFill>
                <a:prstClr val="white"/>
              </a:solidFill>
              <a:effectLst/>
              <a:uLnTx/>
              <a:uFillTx/>
              <a:latin typeface="HY헤드라인M" panose="02030600000101010101" pitchFamily="18" charset="-127"/>
              <a:ea typeface="HY헤드라인M" panose="02030600000101010101" pitchFamily="18" charset="-127"/>
              <a:cs typeface="+mn-cs"/>
            </a:rPr>
            <a:t>Tool</a:t>
          </a:r>
          <a:endParaRPr kumimoji="0" lang="ko-KR" altLang="en-US" sz="1800" b="0" i="0" u="none" strike="noStrike" kern="0" cap="none" spc="-70" normalizeH="0" baseline="0" noProof="0">
            <a:ln>
              <a:solidFill>
                <a:prstClr val="white">
                  <a:alpha val="0"/>
                </a:prstClr>
              </a:solidFill>
            </a:ln>
            <a:solidFill>
              <a:prstClr val="white"/>
            </a:solidFill>
            <a:effectLst/>
            <a:uLnTx/>
            <a:uFillTx/>
            <a:latin typeface="HY헤드라인M" panose="02030600000101010101" pitchFamily="18" charset="-127"/>
            <a:ea typeface="HY헤드라인M" panose="02030600000101010101" pitchFamily="18" charset="-127"/>
            <a:cs typeface="+mn-cs"/>
          </a:endParaRPr>
        </a:p>
      </xdr:txBody>
    </xdr:sp>
    <xdr:clientData/>
  </xdr:twoCellAnchor>
  <xdr:twoCellAnchor editAs="oneCell">
    <xdr:from>
      <xdr:col>1</xdr:col>
      <xdr:colOff>38100</xdr:colOff>
      <xdr:row>1</xdr:row>
      <xdr:rowOff>123825</xdr:rowOff>
    </xdr:from>
    <xdr:to>
      <xdr:col>3</xdr:col>
      <xdr:colOff>68036</xdr:colOff>
      <xdr:row>1</xdr:row>
      <xdr:rowOff>495300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19075"/>
          <a:ext cx="1649186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showGridLines="0" tabSelected="1" zoomScale="130" zoomScaleNormal="130" workbookViewId="0">
      <selection activeCell="I2" sqref="I2"/>
    </sheetView>
  </sheetViews>
  <sheetFormatPr defaultRowHeight="16.5"/>
  <cols>
    <col min="1" max="1" width="1.625" customWidth="1"/>
    <col min="2" max="2" width="2.125" customWidth="1"/>
    <col min="3" max="3" width="10.125" customWidth="1"/>
    <col min="4" max="4" width="10.625" customWidth="1"/>
    <col min="5" max="5" width="25.625" customWidth="1"/>
    <col min="6" max="6" width="20.625" customWidth="1"/>
    <col min="7" max="7" width="25.625" customWidth="1"/>
    <col min="8" max="8" width="19.125" customWidth="1"/>
    <col min="9" max="9" width="2.125" customWidth="1"/>
    <col min="10" max="10" width="1.625" customWidth="1"/>
  </cols>
  <sheetData>
    <row r="1" spans="2:14" ht="8.1" customHeight="1"/>
    <row r="2" spans="2:14" ht="48" customHeight="1">
      <c r="B2" s="1"/>
      <c r="C2" s="1"/>
      <c r="D2" s="1"/>
      <c r="E2" s="1"/>
      <c r="F2" s="1"/>
      <c r="G2" s="1"/>
      <c r="H2" s="1"/>
      <c r="I2" s="1"/>
    </row>
    <row r="3" spans="2:14" ht="12" customHeight="1" thickBot="1"/>
    <row r="4" spans="2:14" ht="36" customHeight="1" thickBot="1">
      <c r="B4" s="93" t="s">
        <v>0</v>
      </c>
      <c r="C4" s="94"/>
      <c r="D4" s="95"/>
    </row>
    <row r="5" spans="2:14" ht="20.100000000000001" customHeight="1">
      <c r="B5" s="3"/>
      <c r="C5" s="104" t="s">
        <v>1</v>
      </c>
      <c r="D5" s="104"/>
      <c r="E5" s="104"/>
      <c r="F5" s="104"/>
      <c r="G5" s="104"/>
      <c r="H5" s="104"/>
      <c r="I5" s="105"/>
    </row>
    <row r="6" spans="2:14" ht="33" customHeight="1">
      <c r="B6" s="4"/>
      <c r="C6" s="106" t="s">
        <v>3</v>
      </c>
      <c r="D6" s="106"/>
      <c r="E6" s="106"/>
      <c r="F6" s="106"/>
      <c r="G6" s="106"/>
      <c r="H6" s="106"/>
      <c r="I6" s="107"/>
    </row>
    <row r="7" spans="2:14" ht="20.100000000000001" customHeight="1" thickBot="1">
      <c r="B7" s="4"/>
      <c r="C7" s="106" t="s">
        <v>2</v>
      </c>
      <c r="D7" s="106"/>
      <c r="E7" s="106"/>
      <c r="F7" s="106"/>
      <c r="G7" s="106"/>
      <c r="H7" s="106"/>
      <c r="I7" s="107"/>
    </row>
    <row r="8" spans="2:14" ht="20.100000000000001" customHeight="1" thickBot="1">
      <c r="B8" s="3"/>
      <c r="C8" s="104" t="s">
        <v>7</v>
      </c>
      <c r="D8" s="104"/>
      <c r="E8" s="104"/>
      <c r="F8" s="104"/>
      <c r="G8" s="104"/>
      <c r="H8" s="104"/>
      <c r="I8" s="105"/>
      <c r="N8" s="8"/>
    </row>
    <row r="9" spans="2:14" ht="16.5" customHeight="1">
      <c r="B9" s="6"/>
      <c r="C9" s="110" t="s">
        <v>4</v>
      </c>
      <c r="D9" s="111"/>
      <c r="E9" s="7" t="s">
        <v>5</v>
      </c>
      <c r="F9" s="96" t="s">
        <v>6</v>
      </c>
      <c r="G9" s="97"/>
      <c r="H9" s="98"/>
      <c r="I9" s="57"/>
    </row>
    <row r="10" spans="2:14" ht="54.95" customHeight="1">
      <c r="B10" s="6"/>
      <c r="C10" s="112" t="s">
        <v>82</v>
      </c>
      <c r="D10" s="113"/>
      <c r="E10" s="54" t="s">
        <v>145</v>
      </c>
      <c r="F10" s="99" t="s">
        <v>147</v>
      </c>
      <c r="G10" s="100"/>
      <c r="H10" s="101"/>
      <c r="I10" s="57"/>
    </row>
    <row r="11" spans="2:14" ht="69.95" customHeight="1" thickBot="1">
      <c r="B11" s="6"/>
      <c r="C11" s="114" t="s">
        <v>136</v>
      </c>
      <c r="D11" s="115"/>
      <c r="E11" s="55" t="s">
        <v>146</v>
      </c>
      <c r="F11" s="117" t="s">
        <v>148</v>
      </c>
      <c r="G11" s="118"/>
      <c r="H11" s="119"/>
      <c r="I11" s="57"/>
    </row>
    <row r="12" spans="2:14" ht="16.5" customHeight="1" thickBot="1">
      <c r="B12" s="5"/>
      <c r="C12" s="56"/>
      <c r="D12" s="56"/>
      <c r="E12" s="56"/>
      <c r="F12" s="116" t="s">
        <v>143</v>
      </c>
      <c r="G12" s="116"/>
      <c r="H12" s="116"/>
      <c r="I12" s="58"/>
    </row>
    <row r="13" spans="2:14" ht="20.100000000000001" customHeight="1">
      <c r="B13" s="6"/>
      <c r="C13" s="108" t="s">
        <v>8</v>
      </c>
      <c r="D13" s="108"/>
      <c r="E13" s="108"/>
      <c r="F13" s="108"/>
      <c r="G13" s="108"/>
      <c r="H13" s="108"/>
      <c r="I13" s="109"/>
    </row>
    <row r="14" spans="2:14" ht="35.25" customHeight="1" thickBot="1">
      <c r="B14" s="5"/>
      <c r="C14" s="102" t="s">
        <v>157</v>
      </c>
      <c r="D14" s="102"/>
      <c r="E14" s="102"/>
      <c r="F14" s="102"/>
      <c r="G14" s="102"/>
      <c r="H14" s="102"/>
      <c r="I14" s="103"/>
    </row>
    <row r="15" spans="2:14" ht="12" customHeight="1"/>
  </sheetData>
  <mergeCells count="14">
    <mergeCell ref="B4:D4"/>
    <mergeCell ref="F9:H9"/>
    <mergeCell ref="F10:H10"/>
    <mergeCell ref="C14:I14"/>
    <mergeCell ref="C5:I5"/>
    <mergeCell ref="C6:I6"/>
    <mergeCell ref="C7:I7"/>
    <mergeCell ref="C8:I8"/>
    <mergeCell ref="C13:I13"/>
    <mergeCell ref="C9:D9"/>
    <mergeCell ref="C10:D10"/>
    <mergeCell ref="C11:D11"/>
    <mergeCell ref="F12:H12"/>
    <mergeCell ref="F11:H11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W35"/>
  <sheetViews>
    <sheetView showGridLines="0" zoomScaleNormal="100" workbookViewId="0">
      <selection activeCell="L16" sqref="L16"/>
    </sheetView>
  </sheetViews>
  <sheetFormatPr defaultRowHeight="16.5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7.625" customWidth="1"/>
    <col min="11" max="11" width="11.5" bestFit="1" customWidth="1"/>
    <col min="12" max="12" width="15.625" customWidth="1"/>
    <col min="13" max="13" width="1.625" customWidth="1"/>
    <col min="14" max="14" width="13.625" customWidth="1"/>
    <col min="15" max="16" width="7.625" customWidth="1"/>
    <col min="17" max="17" width="4.75" bestFit="1" customWidth="1"/>
    <col min="18" max="18" width="9.625" customWidth="1"/>
    <col min="19" max="19" width="16.625" customWidth="1"/>
    <col min="20" max="20" width="9.625" customWidth="1"/>
    <col min="21" max="21" width="16.625" customWidth="1"/>
    <col min="22" max="22" width="12.625" customWidth="1"/>
    <col min="23" max="23" width="7.625" customWidth="1"/>
    <col min="24" max="24" width="2.125" customWidth="1"/>
  </cols>
  <sheetData>
    <row r="1" spans="2:23" ht="8.1" customHeight="1"/>
    <row r="2" spans="2:23" ht="48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20" t="s">
        <v>158</v>
      </c>
      <c r="O2" s="120"/>
      <c r="P2" s="120"/>
      <c r="Q2" s="120"/>
      <c r="R2" s="120"/>
    </row>
    <row r="3" spans="2:23" ht="14.25" customHeight="1"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N3" s="91"/>
      <c r="O3" s="91"/>
      <c r="P3" s="91"/>
      <c r="Q3" s="91"/>
      <c r="R3" s="91"/>
    </row>
    <row r="4" spans="2:23" ht="12" customHeight="1">
      <c r="N4" s="158" t="s">
        <v>134</v>
      </c>
      <c r="O4" s="158"/>
      <c r="P4" s="158"/>
      <c r="Q4" s="158"/>
      <c r="R4" s="158"/>
      <c r="S4" s="158"/>
      <c r="T4" s="158"/>
      <c r="U4" s="158"/>
      <c r="V4" s="158"/>
      <c r="W4" s="158"/>
    </row>
    <row r="5" spans="2:23" ht="20.100000000000001" customHeight="1">
      <c r="B5" s="143" t="s">
        <v>9</v>
      </c>
      <c r="C5" s="144"/>
      <c r="D5" s="145"/>
      <c r="E5" s="145"/>
      <c r="F5" s="145"/>
      <c r="G5" s="145"/>
      <c r="H5" s="145"/>
      <c r="L5" s="10" t="s">
        <v>12</v>
      </c>
      <c r="N5" s="158"/>
      <c r="O5" s="158"/>
      <c r="P5" s="158"/>
      <c r="Q5" s="158"/>
      <c r="R5" s="158"/>
      <c r="S5" s="158"/>
      <c r="T5" s="158"/>
      <c r="U5" s="158"/>
      <c r="V5" s="158"/>
      <c r="W5" s="158"/>
    </row>
    <row r="6" spans="2:23" ht="20.100000000000001" customHeight="1">
      <c r="B6" s="143" t="s">
        <v>10</v>
      </c>
      <c r="C6" s="144"/>
      <c r="D6" s="146" t="s">
        <v>83</v>
      </c>
      <c r="E6" s="146"/>
      <c r="F6" s="146"/>
      <c r="G6" s="146"/>
      <c r="H6" s="146"/>
      <c r="L6" s="9" t="s">
        <v>13</v>
      </c>
      <c r="N6" s="159" t="s">
        <v>153</v>
      </c>
      <c r="O6" s="150" t="s">
        <v>127</v>
      </c>
      <c r="P6" s="150" t="s">
        <v>128</v>
      </c>
      <c r="Q6" s="150" t="s">
        <v>133</v>
      </c>
      <c r="R6" s="149" t="s">
        <v>129</v>
      </c>
      <c r="S6" s="149"/>
      <c r="T6" s="149" t="s">
        <v>132</v>
      </c>
      <c r="U6" s="149"/>
      <c r="V6" s="150" t="s">
        <v>139</v>
      </c>
      <c r="W6" s="150" t="s">
        <v>138</v>
      </c>
    </row>
    <row r="7" spans="2:23" ht="20.100000000000001" customHeight="1">
      <c r="B7" s="143" t="s">
        <v>11</v>
      </c>
      <c r="C7" s="144"/>
      <c r="D7" s="147"/>
      <c r="E7" s="147"/>
      <c r="F7" s="147"/>
      <c r="G7" s="148" t="s">
        <v>90</v>
      </c>
      <c r="H7" s="148"/>
      <c r="L7" s="60" t="s">
        <v>142</v>
      </c>
      <c r="N7" s="149"/>
      <c r="O7" s="149"/>
      <c r="P7" s="149"/>
      <c r="Q7" s="149"/>
      <c r="R7" s="27" t="s">
        <v>131</v>
      </c>
      <c r="S7" s="27" t="s">
        <v>130</v>
      </c>
      <c r="T7" s="27" t="s">
        <v>131</v>
      </c>
      <c r="U7" s="27" t="s">
        <v>130</v>
      </c>
      <c r="V7" s="149"/>
      <c r="W7" s="149"/>
    </row>
    <row r="8" spans="2:23" ht="16.5" customHeight="1" thickBot="1">
      <c r="L8" s="2"/>
      <c r="N8" s="29"/>
      <c r="O8" s="52"/>
      <c r="P8" s="74" t="str">
        <f>$D$12</f>
        <v>kW</v>
      </c>
      <c r="Q8" s="74" t="str">
        <f>$E$14</f>
        <v>전기</v>
      </c>
      <c r="R8" s="29"/>
      <c r="S8" s="29"/>
      <c r="T8" s="29"/>
      <c r="U8" s="29"/>
      <c r="V8" s="76">
        <f>(R8*S8)+(T8*U8)</f>
        <v>0</v>
      </c>
      <c r="W8" s="74" t="str">
        <f t="shared" ref="W8:W13" si="0">CONCATENATE(P8,"h/년")</f>
        <v>kWh/년</v>
      </c>
    </row>
    <row r="9" spans="2:23" ht="16.5" customHeight="1" thickBot="1">
      <c r="B9" s="30" t="s">
        <v>103</v>
      </c>
      <c r="C9" s="44"/>
      <c r="D9" s="141" t="s">
        <v>92</v>
      </c>
      <c r="E9" s="142"/>
      <c r="G9" s="151" t="s">
        <v>123</v>
      </c>
      <c r="H9" s="152"/>
      <c r="J9" s="153" t="s">
        <v>94</v>
      </c>
      <c r="K9" s="154"/>
      <c r="L9" s="155"/>
      <c r="N9" s="29"/>
      <c r="O9" s="52"/>
      <c r="P9" s="74" t="str">
        <f t="shared" ref="P9:P13" si="1">$D$12</f>
        <v>kW</v>
      </c>
      <c r="Q9" s="74" t="str">
        <f>$E$14</f>
        <v>전기</v>
      </c>
      <c r="R9" s="29"/>
      <c r="S9" s="29"/>
      <c r="T9" s="29"/>
      <c r="U9" s="29"/>
      <c r="V9" s="76">
        <f t="shared" ref="V9:V12" si="2">(R9*S9)+(T9*U9)</f>
        <v>0</v>
      </c>
      <c r="W9" s="74" t="str">
        <f t="shared" si="0"/>
        <v>kWh/년</v>
      </c>
    </row>
    <row r="10" spans="2:23" ht="16.5" customHeight="1">
      <c r="D10" s="32"/>
      <c r="E10" s="33"/>
      <c r="G10" s="32"/>
      <c r="H10" s="33"/>
      <c r="J10" s="32"/>
      <c r="K10" s="38"/>
      <c r="L10" s="39"/>
      <c r="N10" s="29"/>
      <c r="O10" s="52"/>
      <c r="P10" s="74" t="str">
        <f t="shared" si="1"/>
        <v>kW</v>
      </c>
      <c r="Q10" s="74" t="str">
        <f>$E$14</f>
        <v>전기</v>
      </c>
      <c r="R10" s="29"/>
      <c r="S10" s="29"/>
      <c r="T10" s="29"/>
      <c r="U10" s="29"/>
      <c r="V10" s="76">
        <f t="shared" si="2"/>
        <v>0</v>
      </c>
      <c r="W10" s="74" t="str">
        <f t="shared" si="0"/>
        <v>kWh/년</v>
      </c>
    </row>
    <row r="11" spans="2:23" ht="16.5" customHeight="1">
      <c r="B11" s="139" t="s">
        <v>81</v>
      </c>
      <c r="C11" s="156"/>
      <c r="D11" s="34" t="s">
        <v>84</v>
      </c>
      <c r="E11" s="35" t="s">
        <v>85</v>
      </c>
      <c r="F11" s="28"/>
      <c r="G11" s="34" t="s">
        <v>28</v>
      </c>
      <c r="H11" s="35" t="s">
        <v>85</v>
      </c>
      <c r="I11" s="28"/>
      <c r="J11" s="34" t="s">
        <v>99</v>
      </c>
      <c r="K11" s="40" t="s">
        <v>98</v>
      </c>
      <c r="L11" s="35" t="s">
        <v>119</v>
      </c>
      <c r="N11" s="29"/>
      <c r="O11" s="52"/>
      <c r="P11" s="74" t="str">
        <f t="shared" si="1"/>
        <v>kW</v>
      </c>
      <c r="Q11" s="74" t="str">
        <f>$E$14</f>
        <v>전기</v>
      </c>
      <c r="R11" s="29"/>
      <c r="S11" s="29"/>
      <c r="T11" s="29"/>
      <c r="U11" s="29"/>
      <c r="V11" s="76">
        <f t="shared" si="2"/>
        <v>0</v>
      </c>
      <c r="W11" s="74" t="str">
        <f t="shared" si="0"/>
        <v>kWh/년</v>
      </c>
    </row>
    <row r="12" spans="2:23" ht="16.5" customHeight="1">
      <c r="B12" s="133" t="s">
        <v>125</v>
      </c>
      <c r="C12" s="134"/>
      <c r="D12" s="61" t="str">
        <f>IF(D14="kWh","kW",D14)</f>
        <v>kW</v>
      </c>
      <c r="E12" s="63">
        <f>O13</f>
        <v>0</v>
      </c>
      <c r="G12" s="61" t="str">
        <f>IF(G14="kWh","kW",G14)</f>
        <v>kW</v>
      </c>
      <c r="H12" s="63">
        <f>O24</f>
        <v>0</v>
      </c>
      <c r="J12" s="61" t="str">
        <f>E14</f>
        <v>전기</v>
      </c>
      <c r="K12" s="69" t="str">
        <f>CONCATENATE("원/",D14)</f>
        <v>원/kWh</v>
      </c>
      <c r="L12" s="36"/>
      <c r="N12" s="29"/>
      <c r="O12" s="52"/>
      <c r="P12" s="74" t="str">
        <f t="shared" si="1"/>
        <v>kW</v>
      </c>
      <c r="Q12" s="74" t="str">
        <f>$E$14</f>
        <v>전기</v>
      </c>
      <c r="R12" s="29"/>
      <c r="S12" s="29"/>
      <c r="T12" s="29"/>
      <c r="U12" s="29"/>
      <c r="V12" s="76">
        <f t="shared" si="2"/>
        <v>0</v>
      </c>
      <c r="W12" s="74" t="str">
        <f t="shared" si="0"/>
        <v>kWh/년</v>
      </c>
    </row>
    <row r="13" spans="2:23" ht="16.5" customHeight="1">
      <c r="B13" s="135" t="s">
        <v>86</v>
      </c>
      <c r="C13" s="136"/>
      <c r="D13" s="89" t="s">
        <v>87</v>
      </c>
      <c r="E13" s="90">
        <f>COUNTA($N$8:N12)</f>
        <v>0</v>
      </c>
      <c r="F13" s="12"/>
      <c r="G13" s="89" t="s">
        <v>96</v>
      </c>
      <c r="H13" s="90">
        <f>COUNTA($N$19:N23)</f>
        <v>0</v>
      </c>
      <c r="J13" s="34" t="s">
        <v>81</v>
      </c>
      <c r="K13" s="40" t="s">
        <v>84</v>
      </c>
      <c r="L13" s="35" t="s">
        <v>85</v>
      </c>
      <c r="N13" s="75" t="s">
        <v>126</v>
      </c>
      <c r="O13" s="77">
        <f>SUM(O8:O12)</f>
        <v>0</v>
      </c>
      <c r="P13" s="74" t="str">
        <f t="shared" si="1"/>
        <v>kW</v>
      </c>
      <c r="Q13" s="53"/>
      <c r="R13" s="53"/>
      <c r="S13" s="53"/>
      <c r="T13" s="53"/>
      <c r="U13" s="53"/>
      <c r="V13" s="77">
        <f>SUM(V8:V12)</f>
        <v>0</v>
      </c>
      <c r="W13" s="74" t="str">
        <f t="shared" si="0"/>
        <v>kWh/년</v>
      </c>
    </row>
    <row r="14" spans="2:23" ht="16.5" customHeight="1">
      <c r="B14" s="137" t="s">
        <v>95</v>
      </c>
      <c r="C14" s="138"/>
      <c r="D14" s="61" t="str">
        <f>VLOOKUP($E14,'참고1. 배출계수'!$B$2:$D$26,3,0)</f>
        <v>kWh</v>
      </c>
      <c r="E14" s="37" t="s">
        <v>80</v>
      </c>
      <c r="G14" s="61" t="str">
        <f>VLOOKUP($H14,'참고1. 배출계수'!$B$2:$D$26,3,0)</f>
        <v>kWh</v>
      </c>
      <c r="H14" s="37" t="s">
        <v>80</v>
      </c>
      <c r="J14" s="41" t="s">
        <v>88</v>
      </c>
      <c r="K14" s="69" t="s">
        <v>100</v>
      </c>
      <c r="L14" s="62">
        <f>(E15*L12-H15*L12)/1000000</f>
        <v>0</v>
      </c>
    </row>
    <row r="15" spans="2:23" ht="16.5" customHeight="1">
      <c r="B15" s="133" t="s">
        <v>97</v>
      </c>
      <c r="C15" s="134"/>
      <c r="D15" s="61" t="str">
        <f>CONCATENATE(D14,"/년")</f>
        <v>kWh/년</v>
      </c>
      <c r="E15" s="62">
        <f>V13</f>
        <v>0</v>
      </c>
      <c r="G15" s="61" t="str">
        <f>CONCATENATE(G14,"/년")</f>
        <v>kWh/년</v>
      </c>
      <c r="H15" s="62">
        <f>V24</f>
        <v>0</v>
      </c>
      <c r="J15" s="41" t="s">
        <v>89</v>
      </c>
      <c r="K15" s="69" t="s">
        <v>101</v>
      </c>
      <c r="L15" s="62" t="e">
        <f>L14/D7</f>
        <v>#DIV/0!</v>
      </c>
      <c r="N15" s="157" t="s">
        <v>135</v>
      </c>
      <c r="O15" s="157"/>
      <c r="P15" s="157"/>
      <c r="Q15" s="157"/>
      <c r="R15" s="157"/>
      <c r="S15" s="157"/>
      <c r="T15" s="157"/>
      <c r="U15" s="157"/>
      <c r="V15" s="157"/>
      <c r="W15" s="157"/>
    </row>
    <row r="16" spans="2:23" ht="16.5" customHeight="1" thickBot="1">
      <c r="D16" s="32"/>
      <c r="E16" s="33"/>
      <c r="G16" s="32"/>
      <c r="H16" s="33"/>
      <c r="J16" s="41" t="s">
        <v>152</v>
      </c>
      <c r="K16" s="69" t="s">
        <v>155</v>
      </c>
      <c r="L16" s="80" t="e">
        <f>L24/D7</f>
        <v>#DIV/0!</v>
      </c>
      <c r="N16" s="157"/>
      <c r="O16" s="157"/>
      <c r="P16" s="157"/>
      <c r="Q16" s="157"/>
      <c r="R16" s="157"/>
      <c r="S16" s="157"/>
      <c r="T16" s="157"/>
      <c r="U16" s="157"/>
      <c r="V16" s="157"/>
      <c r="W16" s="157"/>
    </row>
    <row r="17" spans="2:23" ht="16.5" customHeight="1" thickBot="1">
      <c r="B17" s="30" t="s">
        <v>108</v>
      </c>
      <c r="D17" s="32"/>
      <c r="E17" s="33"/>
      <c r="G17" s="32"/>
      <c r="H17" s="33"/>
      <c r="J17" s="32"/>
      <c r="K17" s="38"/>
      <c r="L17" s="39"/>
      <c r="N17" s="159" t="s">
        <v>154</v>
      </c>
      <c r="O17" s="150" t="s">
        <v>127</v>
      </c>
      <c r="P17" s="150" t="s">
        <v>128</v>
      </c>
      <c r="Q17" s="150" t="s">
        <v>133</v>
      </c>
      <c r="R17" s="139" t="s">
        <v>129</v>
      </c>
      <c r="S17" s="160"/>
      <c r="T17" s="139" t="s">
        <v>132</v>
      </c>
      <c r="U17" s="160"/>
      <c r="V17" s="150" t="s">
        <v>139</v>
      </c>
      <c r="W17" s="150" t="s">
        <v>138</v>
      </c>
    </row>
    <row r="18" spans="2:23" ht="16.5" customHeight="1">
      <c r="D18" s="32"/>
      <c r="E18" s="33"/>
      <c r="G18" s="32"/>
      <c r="H18" s="33"/>
      <c r="J18" s="32"/>
      <c r="K18" s="38"/>
      <c r="L18" s="39"/>
      <c r="N18" s="159"/>
      <c r="O18" s="149"/>
      <c r="P18" s="149"/>
      <c r="Q18" s="149"/>
      <c r="R18" s="27" t="s">
        <v>131</v>
      </c>
      <c r="S18" s="27" t="s">
        <v>130</v>
      </c>
      <c r="T18" s="27" t="s">
        <v>131</v>
      </c>
      <c r="U18" s="27" t="s">
        <v>130</v>
      </c>
      <c r="V18" s="149"/>
      <c r="W18" s="149"/>
    </row>
    <row r="19" spans="2:23" ht="16.5" customHeight="1">
      <c r="B19" s="139" t="s">
        <v>107</v>
      </c>
      <c r="C19" s="140"/>
      <c r="D19" s="34" t="s">
        <v>104</v>
      </c>
      <c r="E19" s="35" t="s">
        <v>85</v>
      </c>
      <c r="G19" s="34" t="s">
        <v>104</v>
      </c>
      <c r="H19" s="35" t="s">
        <v>85</v>
      </c>
      <c r="J19" s="34" t="s">
        <v>81</v>
      </c>
      <c r="K19" s="40" t="s">
        <v>84</v>
      </c>
      <c r="L19" s="35" t="s">
        <v>85</v>
      </c>
      <c r="N19" s="29"/>
      <c r="O19" s="52"/>
      <c r="P19" s="74" t="str">
        <f>$G$12</f>
        <v>kW</v>
      </c>
      <c r="Q19" s="74" t="str">
        <f>$E$14</f>
        <v>전기</v>
      </c>
      <c r="R19" s="29"/>
      <c r="S19" s="29"/>
      <c r="T19" s="29"/>
      <c r="U19" s="29"/>
      <c r="V19" s="76">
        <f>(R19*S19)+(T19*U19)</f>
        <v>0</v>
      </c>
      <c r="W19" s="74" t="str">
        <f t="shared" ref="W19:W24" si="3">CONCATENATE(P19,"h/년")</f>
        <v>kWh/년</v>
      </c>
    </row>
    <row r="20" spans="2:23" ht="16.5" customHeight="1">
      <c r="B20" s="131" t="s">
        <v>110</v>
      </c>
      <c r="C20" s="132"/>
      <c r="D20" s="70" t="s">
        <v>112</v>
      </c>
      <c r="E20" s="78">
        <f>ROUND(E$15,3)*VLOOKUP(E$14,'참고1. 배출계수'!$B$2:$O$26,7,FALSE)</f>
        <v>0</v>
      </c>
      <c r="F20" s="31"/>
      <c r="G20" s="70" t="s">
        <v>112</v>
      </c>
      <c r="H20" s="62">
        <f>ROUND(H$15,3)*VLOOKUP(H$14,'참고1. 배출계수'!$B$2:$O$26,7,FALSE)</f>
        <v>0</v>
      </c>
      <c r="J20" s="42" t="s">
        <v>120</v>
      </c>
      <c r="K20" s="64" t="s">
        <v>112</v>
      </c>
      <c r="L20" s="62">
        <f>E20-H20</f>
        <v>0</v>
      </c>
      <c r="N20" s="29"/>
      <c r="O20" s="52"/>
      <c r="P20" s="74" t="str">
        <f t="shared" ref="P20:P24" si="4">$G$12</f>
        <v>kW</v>
      </c>
      <c r="Q20" s="74" t="str">
        <f>$E$14</f>
        <v>전기</v>
      </c>
      <c r="R20" s="29"/>
      <c r="S20" s="29"/>
      <c r="T20" s="29"/>
      <c r="U20" s="29"/>
      <c r="V20" s="76">
        <f t="shared" ref="V20:V23" si="5">(R20*S20)+(T20*U20)</f>
        <v>0</v>
      </c>
      <c r="W20" s="74" t="str">
        <f t="shared" si="3"/>
        <v>kWh/년</v>
      </c>
    </row>
    <row r="21" spans="2:23" ht="16.5" customHeight="1">
      <c r="B21" s="131" t="s">
        <v>105</v>
      </c>
      <c r="C21" s="132"/>
      <c r="D21" s="70" t="s">
        <v>111</v>
      </c>
      <c r="E21" s="78">
        <f>ROUND(E$15,3)*VLOOKUP(E$14,'참고1. 배출계수'!$B$2:$O$26,8,FALSE)</f>
        <v>0</v>
      </c>
      <c r="F21" s="31"/>
      <c r="G21" s="70" t="s">
        <v>111</v>
      </c>
      <c r="H21" s="62">
        <f>ROUND(H$15,3)*VLOOKUP(H$14,'참고1. 배출계수'!$B$2:$O$26,8,FALSE)</f>
        <v>0</v>
      </c>
      <c r="I21" s="31"/>
      <c r="J21" s="42" t="s">
        <v>105</v>
      </c>
      <c r="K21" s="64" t="s">
        <v>111</v>
      </c>
      <c r="L21" s="62">
        <f>E21-H21</f>
        <v>0</v>
      </c>
      <c r="N21" s="29"/>
      <c r="O21" s="52"/>
      <c r="P21" s="74" t="str">
        <f t="shared" si="4"/>
        <v>kW</v>
      </c>
      <c r="Q21" s="74" t="str">
        <f>$E$14</f>
        <v>전기</v>
      </c>
      <c r="R21" s="29"/>
      <c r="S21" s="29"/>
      <c r="T21" s="29"/>
      <c r="U21" s="29"/>
      <c r="V21" s="76">
        <f t="shared" si="5"/>
        <v>0</v>
      </c>
      <c r="W21" s="74" t="str">
        <f t="shared" si="3"/>
        <v>kWh/년</v>
      </c>
    </row>
    <row r="22" spans="2:23" ht="16.5" customHeight="1" thickBot="1">
      <c r="B22" s="131" t="s">
        <v>106</v>
      </c>
      <c r="C22" s="132"/>
      <c r="D22" s="70" t="s">
        <v>113</v>
      </c>
      <c r="E22" s="78">
        <f>ROUND(E$15,3)*VLOOKUP(E$14,'참고1. 배출계수'!$B$2:$O$26,9,FALSE)</f>
        <v>0</v>
      </c>
      <c r="F22" s="31"/>
      <c r="G22" s="70" t="s">
        <v>113</v>
      </c>
      <c r="H22" s="62">
        <f>ROUND(H$15,3)*VLOOKUP(H$14,'참고1. 배출계수'!$B$2:$O$26,9,FALSE)</f>
        <v>0</v>
      </c>
      <c r="I22" s="31"/>
      <c r="J22" s="42" t="s">
        <v>106</v>
      </c>
      <c r="K22" s="64" t="s">
        <v>113</v>
      </c>
      <c r="L22" s="66">
        <f>E22-H22</f>
        <v>0</v>
      </c>
      <c r="N22" s="29"/>
      <c r="O22" s="52"/>
      <c r="P22" s="74" t="str">
        <f t="shared" si="4"/>
        <v>kW</v>
      </c>
      <c r="Q22" s="74" t="str">
        <f>$E$14</f>
        <v>전기</v>
      </c>
      <c r="R22" s="29"/>
      <c r="S22" s="29"/>
      <c r="T22" s="29"/>
      <c r="U22" s="29"/>
      <c r="V22" s="76">
        <f t="shared" si="5"/>
        <v>0</v>
      </c>
      <c r="W22" s="74" t="str">
        <f t="shared" si="3"/>
        <v>kWh/년</v>
      </c>
    </row>
    <row r="23" spans="2:23" ht="16.5" customHeight="1">
      <c r="B23" s="131" t="s">
        <v>116</v>
      </c>
      <c r="C23" s="132"/>
      <c r="D23" s="70" t="s">
        <v>114</v>
      </c>
      <c r="E23" s="63">
        <f>ROUNDDOWN(E20*1+E21*21+E22*310,0)</f>
        <v>0</v>
      </c>
      <c r="F23" s="31"/>
      <c r="G23" s="70" t="s">
        <v>114</v>
      </c>
      <c r="H23" s="62">
        <f>ROUNDDOWN(H20*1+H21*21+H22*310,0)</f>
        <v>0</v>
      </c>
      <c r="I23" s="31"/>
      <c r="J23" s="42" t="s">
        <v>118</v>
      </c>
      <c r="K23" s="64" t="s">
        <v>114</v>
      </c>
      <c r="L23" s="67">
        <f>E23-H23</f>
        <v>0</v>
      </c>
      <c r="N23" s="29"/>
      <c r="O23" s="52"/>
      <c r="P23" s="74" t="str">
        <f t="shared" si="4"/>
        <v>kW</v>
      </c>
      <c r="Q23" s="74" t="str">
        <f>$E$14</f>
        <v>전기</v>
      </c>
      <c r="R23" s="29"/>
      <c r="S23" s="29"/>
      <c r="T23" s="29"/>
      <c r="U23" s="29"/>
      <c r="V23" s="76">
        <f t="shared" si="5"/>
        <v>0</v>
      </c>
      <c r="W23" s="74" t="str">
        <f t="shared" si="3"/>
        <v>kWh/년</v>
      </c>
    </row>
    <row r="24" spans="2:23" s="31" customFormat="1" ht="16.5" customHeight="1" thickBot="1">
      <c r="B24" s="130" t="s">
        <v>117</v>
      </c>
      <c r="C24" s="131"/>
      <c r="D24" s="71" t="s">
        <v>121</v>
      </c>
      <c r="E24" s="73">
        <f>ROUND(E$15,3)*VLOOKUP(E$14,'참고1. 배출계수'!$B$2:$O$26,12,FALSE)</f>
        <v>0</v>
      </c>
      <c r="G24" s="71" t="s">
        <v>115</v>
      </c>
      <c r="H24" s="72">
        <f>ROUND(H$15,3)*VLOOKUP(H$14,'참고1. 배출계수'!$B$2:$O$26,12,FALSE)</f>
        <v>0</v>
      </c>
      <c r="J24" s="43" t="s">
        <v>109</v>
      </c>
      <c r="K24" s="65" t="s">
        <v>115</v>
      </c>
      <c r="L24" s="68">
        <f>E24-H24</f>
        <v>0</v>
      </c>
      <c r="N24" s="75" t="s">
        <v>126</v>
      </c>
      <c r="O24" s="75">
        <f>SUM(O19:O23)</f>
        <v>0</v>
      </c>
      <c r="P24" s="74" t="str">
        <f t="shared" si="4"/>
        <v>kW</v>
      </c>
      <c r="Q24" s="53"/>
      <c r="R24" s="53"/>
      <c r="S24" s="53"/>
      <c r="T24" s="53"/>
      <c r="U24" s="53"/>
      <c r="V24" s="77">
        <f>SUM(V19:V23)</f>
        <v>0</v>
      </c>
      <c r="W24" s="74" t="str">
        <f t="shared" si="3"/>
        <v>kWh/년</v>
      </c>
    </row>
    <row r="25" spans="2:23" s="31" customFormat="1" ht="16.5" customHeight="1" thickBot="1">
      <c r="B25"/>
      <c r="C25"/>
      <c r="D25"/>
      <c r="E25"/>
      <c r="F25"/>
      <c r="G25"/>
      <c r="H25"/>
      <c r="I25"/>
      <c r="J25"/>
      <c r="K25"/>
      <c r="L25"/>
      <c r="N25"/>
      <c r="O25"/>
      <c r="P25"/>
      <c r="Q25"/>
      <c r="R25"/>
      <c r="S25"/>
      <c r="T25"/>
      <c r="U25"/>
      <c r="V25"/>
      <c r="W25"/>
    </row>
    <row r="26" spans="2:23" s="31" customFormat="1" ht="21.75" customHeight="1">
      <c r="B26" s="124" t="s">
        <v>149</v>
      </c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  <c r="N26" s="125"/>
      <c r="O26" s="125"/>
      <c r="P26" s="125"/>
      <c r="Q26" s="125"/>
      <c r="R26" s="84"/>
      <c r="S26" s="83"/>
      <c r="T26"/>
      <c r="U26"/>
      <c r="V26"/>
      <c r="W26"/>
    </row>
    <row r="27" spans="2:23" s="31" customFormat="1" ht="16.5" customHeight="1">
      <c r="B27" s="126" t="s">
        <v>151</v>
      </c>
      <c r="C27" s="122"/>
      <c r="D27" s="122"/>
      <c r="E27" s="122"/>
      <c r="F27" s="122"/>
      <c r="G27" s="122"/>
      <c r="H27" s="122"/>
      <c r="I27" s="122"/>
      <c r="J27" s="122"/>
      <c r="K27" s="121" t="s">
        <v>156</v>
      </c>
      <c r="L27" s="122"/>
      <c r="M27" s="122"/>
      <c r="N27" s="122"/>
      <c r="O27" s="122"/>
      <c r="P27" s="122"/>
      <c r="Q27" s="122"/>
      <c r="R27" s="123"/>
      <c r="S27" s="81"/>
      <c r="T27"/>
      <c r="U27"/>
      <c r="V27"/>
      <c r="W27"/>
    </row>
    <row r="28" spans="2:23" ht="16.5" customHeight="1">
      <c r="B28" s="127"/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3"/>
      <c r="S28" s="81"/>
    </row>
    <row r="29" spans="2:23">
      <c r="B29" s="127"/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3"/>
      <c r="S29" s="81"/>
    </row>
    <row r="30" spans="2:23">
      <c r="B30" s="127"/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3"/>
      <c r="S30" s="81"/>
    </row>
    <row r="31" spans="2:23">
      <c r="B31" s="127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3"/>
      <c r="S31" s="81"/>
    </row>
    <row r="32" spans="2:23">
      <c r="B32" s="127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3"/>
      <c r="S32" s="81"/>
    </row>
    <row r="33" spans="2:19">
      <c r="B33" s="127"/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3"/>
      <c r="S33" s="81"/>
    </row>
    <row r="34" spans="2:19" ht="17.25" thickBot="1">
      <c r="B34" s="128"/>
      <c r="C34" s="129"/>
      <c r="D34" s="129"/>
      <c r="E34" s="129"/>
      <c r="F34" s="129"/>
      <c r="G34" s="129"/>
      <c r="H34" s="129"/>
      <c r="I34" s="129"/>
      <c r="J34" s="129"/>
      <c r="K34" s="85"/>
      <c r="L34" s="85"/>
      <c r="M34" s="85"/>
      <c r="N34" s="85"/>
      <c r="O34" s="85"/>
      <c r="P34" s="85"/>
      <c r="Q34" s="85"/>
      <c r="R34" s="86"/>
      <c r="S34" s="82"/>
    </row>
    <row r="35" spans="2:19">
      <c r="B35" s="81"/>
      <c r="C35" s="81"/>
      <c r="D35" s="81"/>
      <c r="E35" s="81"/>
      <c r="F35" s="81"/>
      <c r="G35" s="81"/>
      <c r="H35" s="81"/>
      <c r="I35" s="81"/>
      <c r="J35" s="81"/>
      <c r="K35" s="82"/>
      <c r="L35" s="82"/>
      <c r="M35" s="82"/>
      <c r="N35" s="82"/>
      <c r="O35" s="82"/>
      <c r="P35" s="82"/>
      <c r="Q35" s="82"/>
      <c r="R35" s="82"/>
      <c r="S35" s="82"/>
    </row>
  </sheetData>
  <mergeCells count="43">
    <mergeCell ref="W17:W18"/>
    <mergeCell ref="N15:W16"/>
    <mergeCell ref="N4:W5"/>
    <mergeCell ref="V6:V7"/>
    <mergeCell ref="V17:V18"/>
    <mergeCell ref="T6:U6"/>
    <mergeCell ref="Q6:Q7"/>
    <mergeCell ref="N17:N18"/>
    <mergeCell ref="O17:O18"/>
    <mergeCell ref="P17:P18"/>
    <mergeCell ref="Q17:Q18"/>
    <mergeCell ref="R17:S17"/>
    <mergeCell ref="T17:U17"/>
    <mergeCell ref="N6:N7"/>
    <mergeCell ref="O6:O7"/>
    <mergeCell ref="P6:P7"/>
    <mergeCell ref="R6:S6"/>
    <mergeCell ref="W6:W7"/>
    <mergeCell ref="G9:H9"/>
    <mergeCell ref="J9:L9"/>
    <mergeCell ref="B11:C11"/>
    <mergeCell ref="D5:H5"/>
    <mergeCell ref="B6:C6"/>
    <mergeCell ref="D6:H6"/>
    <mergeCell ref="B7:C7"/>
    <mergeCell ref="D7:F7"/>
    <mergeCell ref="G7:H7"/>
    <mergeCell ref="N2:R2"/>
    <mergeCell ref="K27:R33"/>
    <mergeCell ref="B26:Q26"/>
    <mergeCell ref="B27:J34"/>
    <mergeCell ref="B24:C24"/>
    <mergeCell ref="B20:C20"/>
    <mergeCell ref="B21:C21"/>
    <mergeCell ref="B22:C22"/>
    <mergeCell ref="B23:C23"/>
    <mergeCell ref="B15:C15"/>
    <mergeCell ref="B13:C13"/>
    <mergeCell ref="B14:C14"/>
    <mergeCell ref="B19:C19"/>
    <mergeCell ref="D9:E9"/>
    <mergeCell ref="B12:C12"/>
    <mergeCell ref="B5:C5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배출계수'!$B$3:$B$26</xm:f>
          </x14:formula1>
          <xm:sqref>H14</xm:sqref>
        </x14:dataValidation>
        <x14:dataValidation type="list" allowBlank="1" showInputMessage="1" showErrorMessage="1">
          <x14:formula1>
            <xm:f>'참고1. 배출계수'!$Q$3:$Q$19</xm:f>
          </x14:formula1>
          <xm:sqref>D6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B1:X34"/>
  <sheetViews>
    <sheetView showGridLines="0" zoomScaleNormal="100" workbookViewId="0">
      <selection activeCell="N2" sqref="N2:R2"/>
    </sheetView>
  </sheetViews>
  <sheetFormatPr defaultRowHeight="16.5"/>
  <cols>
    <col min="1" max="1" width="1.625" customWidth="1"/>
    <col min="2" max="2" width="19.125" customWidth="1"/>
    <col min="3" max="3" width="2.125" customWidth="1"/>
    <col min="4" max="4" width="7.625" customWidth="1"/>
    <col min="5" max="5" width="16.625" customWidth="1"/>
    <col min="6" max="6" width="2.125" customWidth="1"/>
    <col min="7" max="7" width="7.625" customWidth="1"/>
    <col min="8" max="8" width="16.625" customWidth="1"/>
    <col min="9" max="9" width="2.125" customWidth="1"/>
    <col min="10" max="10" width="13.875" bestFit="1" customWidth="1"/>
    <col min="11" max="11" width="11.5" bestFit="1" customWidth="1"/>
    <col min="12" max="12" width="15.625" customWidth="1"/>
    <col min="13" max="13" width="1.625" customWidth="1"/>
    <col min="14" max="14" width="13.625" customWidth="1"/>
    <col min="15" max="16" width="7.625" customWidth="1"/>
    <col min="17" max="17" width="10.625" customWidth="1"/>
    <col min="18" max="18" width="7.625" customWidth="1"/>
    <col min="19" max="19" width="12.625" customWidth="1"/>
    <col min="20" max="20" width="10.625" customWidth="1"/>
    <col min="21" max="21" width="7.625" customWidth="1"/>
    <col min="22" max="22" width="2.125" customWidth="1"/>
  </cols>
  <sheetData>
    <row r="1" spans="2:24" ht="8.1" customHeight="1"/>
    <row r="2" spans="2:24" ht="48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20" t="s">
        <v>158</v>
      </c>
      <c r="O2" s="120"/>
      <c r="P2" s="120"/>
      <c r="Q2" s="120"/>
      <c r="R2" s="120"/>
    </row>
    <row r="3" spans="2:24" ht="12" customHeight="1"/>
    <row r="4" spans="2:24" ht="20.100000000000001" customHeight="1">
      <c r="B4" s="143" t="s">
        <v>9</v>
      </c>
      <c r="C4" s="144"/>
      <c r="D4" s="145"/>
      <c r="E4" s="145"/>
      <c r="F4" s="145"/>
      <c r="G4" s="145"/>
      <c r="H4" s="145"/>
      <c r="L4" s="10" t="s">
        <v>12</v>
      </c>
      <c r="N4" s="186" t="s">
        <v>134</v>
      </c>
      <c r="O4" s="187"/>
      <c r="P4" s="187"/>
      <c r="Q4" s="187"/>
      <c r="R4" s="187"/>
      <c r="S4" s="187"/>
      <c r="T4" s="187"/>
      <c r="U4" s="187"/>
      <c r="V4" s="187"/>
      <c r="W4" s="187"/>
      <c r="X4" s="188"/>
    </row>
    <row r="5" spans="2:24" ht="20.100000000000001" customHeight="1">
      <c r="B5" s="143" t="s">
        <v>10</v>
      </c>
      <c r="C5" s="144"/>
      <c r="D5" s="146"/>
      <c r="E5" s="146"/>
      <c r="F5" s="146"/>
      <c r="G5" s="146"/>
      <c r="H5" s="146"/>
      <c r="L5" s="9" t="s">
        <v>13</v>
      </c>
      <c r="N5" s="189"/>
      <c r="O5" s="190"/>
      <c r="P5" s="190"/>
      <c r="Q5" s="190"/>
      <c r="R5" s="190"/>
      <c r="S5" s="190"/>
      <c r="T5" s="190"/>
      <c r="U5" s="190"/>
      <c r="V5" s="190"/>
      <c r="W5" s="190"/>
      <c r="X5" s="191"/>
    </row>
    <row r="6" spans="2:24" ht="20.100000000000001" customHeight="1">
      <c r="B6" s="143" t="s">
        <v>11</v>
      </c>
      <c r="C6" s="144"/>
      <c r="D6" s="147"/>
      <c r="E6" s="147"/>
      <c r="F6" s="147"/>
      <c r="G6" s="148" t="s">
        <v>90</v>
      </c>
      <c r="H6" s="148"/>
      <c r="L6" s="60" t="s">
        <v>142</v>
      </c>
      <c r="N6" s="149" t="s">
        <v>124</v>
      </c>
      <c r="O6" s="150" t="s">
        <v>127</v>
      </c>
      <c r="P6" s="150" t="s">
        <v>128</v>
      </c>
      <c r="Q6" s="183" t="s">
        <v>137</v>
      </c>
      <c r="R6" s="150" t="s">
        <v>28</v>
      </c>
      <c r="S6" s="183" t="s">
        <v>140</v>
      </c>
      <c r="T6" s="150" t="s">
        <v>139</v>
      </c>
      <c r="U6" s="150" t="s">
        <v>28</v>
      </c>
      <c r="W6" s="150" t="s">
        <v>144</v>
      </c>
      <c r="X6" s="150" t="s">
        <v>141</v>
      </c>
    </row>
    <row r="7" spans="2:24" ht="16.5" customHeight="1" thickBot="1">
      <c r="L7" s="2"/>
      <c r="N7" s="149"/>
      <c r="O7" s="149"/>
      <c r="P7" s="149"/>
      <c r="Q7" s="184"/>
      <c r="R7" s="149"/>
      <c r="S7" s="185"/>
      <c r="T7" s="149"/>
      <c r="U7" s="149"/>
      <c r="W7" s="149"/>
      <c r="X7" s="149"/>
    </row>
    <row r="8" spans="2:24" ht="16.5" customHeight="1" thickBot="1">
      <c r="B8" s="30" t="s">
        <v>103</v>
      </c>
      <c r="C8" s="44"/>
      <c r="D8" s="141" t="s">
        <v>92</v>
      </c>
      <c r="E8" s="142"/>
      <c r="G8" s="151" t="s">
        <v>93</v>
      </c>
      <c r="H8" s="152"/>
      <c r="J8" s="153" t="s">
        <v>94</v>
      </c>
      <c r="K8" s="154"/>
      <c r="L8" s="155"/>
      <c r="N8" s="29"/>
      <c r="O8" s="52"/>
      <c r="P8" s="74" t="str">
        <f>$D$12</f>
        <v>천㎥</v>
      </c>
      <c r="Q8" s="29"/>
      <c r="R8" s="74" t="str">
        <f t="shared" ref="R8:R13" si="0">CONCATENATE(P8,"/hr")</f>
        <v>천㎥/hr</v>
      </c>
      <c r="S8" s="29"/>
      <c r="T8" s="76">
        <f>Q8*S8</f>
        <v>0</v>
      </c>
      <c r="U8" s="74" t="str">
        <f t="shared" ref="U8:U14" si="1">CONCATENATE(P8,"/년")</f>
        <v>천㎥/년</v>
      </c>
      <c r="W8" s="29"/>
      <c r="X8" s="29"/>
    </row>
    <row r="9" spans="2:24" ht="16.5" customHeight="1">
      <c r="D9" s="32"/>
      <c r="E9" s="33"/>
      <c r="G9" s="32"/>
      <c r="H9" s="33"/>
      <c r="J9" s="32"/>
      <c r="K9" s="38"/>
      <c r="L9" s="39"/>
      <c r="N9" s="29"/>
      <c r="O9" s="52"/>
      <c r="P9" s="74" t="str">
        <f t="shared" ref="P9:P14" si="2">$D$12</f>
        <v>천㎥</v>
      </c>
      <c r="Q9" s="29"/>
      <c r="R9" s="74" t="str">
        <f t="shared" si="0"/>
        <v>천㎥/hr</v>
      </c>
      <c r="S9" s="29"/>
      <c r="T9" s="76">
        <f t="shared" ref="T9:T13" si="3">Q9*S9</f>
        <v>0</v>
      </c>
      <c r="U9" s="74" t="str">
        <f t="shared" si="1"/>
        <v>천㎥/년</v>
      </c>
      <c r="W9" s="29"/>
      <c r="X9" s="29"/>
    </row>
    <row r="10" spans="2:24" ht="16.5" customHeight="1">
      <c r="B10" s="139" t="s">
        <v>81</v>
      </c>
      <c r="C10" s="156"/>
      <c r="D10" s="34" t="s">
        <v>28</v>
      </c>
      <c r="E10" s="35" t="s">
        <v>85</v>
      </c>
      <c r="F10" s="28"/>
      <c r="G10" s="34" t="s">
        <v>28</v>
      </c>
      <c r="H10" s="35" t="s">
        <v>85</v>
      </c>
      <c r="I10" s="28"/>
      <c r="J10" s="34" t="s">
        <v>95</v>
      </c>
      <c r="K10" s="40" t="s">
        <v>28</v>
      </c>
      <c r="L10" s="35" t="s">
        <v>119</v>
      </c>
      <c r="N10" s="29"/>
      <c r="O10" s="52"/>
      <c r="P10" s="74" t="str">
        <f t="shared" si="2"/>
        <v>천㎥</v>
      </c>
      <c r="Q10" s="29"/>
      <c r="R10" s="74" t="str">
        <f t="shared" si="0"/>
        <v>천㎥/hr</v>
      </c>
      <c r="S10" s="29"/>
      <c r="T10" s="76">
        <f t="shared" si="3"/>
        <v>0</v>
      </c>
      <c r="U10" s="74" t="str">
        <f t="shared" si="1"/>
        <v>천㎥/년</v>
      </c>
      <c r="W10" s="29"/>
      <c r="X10" s="29"/>
    </row>
    <row r="11" spans="2:24" ht="16.5" customHeight="1">
      <c r="B11" s="133" t="s">
        <v>86</v>
      </c>
      <c r="C11" s="170"/>
      <c r="D11" s="61" t="s">
        <v>87</v>
      </c>
      <c r="E11" s="63">
        <f>COUNTA($N$8:N13)</f>
        <v>0</v>
      </c>
      <c r="G11" s="61" t="s">
        <v>87</v>
      </c>
      <c r="H11" s="63">
        <f>COUNTA($N$20:N24)</f>
        <v>0</v>
      </c>
      <c r="J11" s="171" t="s">
        <v>102</v>
      </c>
      <c r="K11" s="172"/>
      <c r="L11" s="173"/>
      <c r="N11" s="29"/>
      <c r="O11" s="52"/>
      <c r="P11" s="74" t="str">
        <f t="shared" si="2"/>
        <v>천㎥</v>
      </c>
      <c r="Q11" s="29"/>
      <c r="R11" s="74" t="str">
        <f t="shared" si="0"/>
        <v>천㎥/hr</v>
      </c>
      <c r="S11" s="29"/>
      <c r="T11" s="76">
        <f t="shared" si="3"/>
        <v>0</v>
      </c>
      <c r="U11" s="74" t="str">
        <f t="shared" si="1"/>
        <v>천㎥/년</v>
      </c>
      <c r="W11" s="29"/>
      <c r="X11" s="29"/>
    </row>
    <row r="12" spans="2:24" ht="16.5" customHeight="1">
      <c r="B12" s="137" t="s">
        <v>95</v>
      </c>
      <c r="C12" s="138"/>
      <c r="D12" s="61" t="str">
        <f>VLOOKUP($E12,'참고1. 배출계수'!$B$2:$D$26,3,0)</f>
        <v>천㎥</v>
      </c>
      <c r="E12" s="37" t="s">
        <v>62</v>
      </c>
      <c r="G12" s="61" t="str">
        <f>VLOOKUP($H12,'참고1. 배출계수'!$B$2:$D$26,3,0)</f>
        <v>천㎥</v>
      </c>
      <c r="H12" s="37" t="s">
        <v>62</v>
      </c>
      <c r="J12" s="61" t="str">
        <f>E12</f>
        <v>도시가스(LNG)</v>
      </c>
      <c r="K12" s="69" t="str">
        <f>CONCATENATE("원/",D12)</f>
        <v>원/천㎥</v>
      </c>
      <c r="L12" s="36"/>
      <c r="N12" s="29"/>
      <c r="O12" s="52"/>
      <c r="P12" s="74" t="str">
        <f t="shared" si="2"/>
        <v>천㎥</v>
      </c>
      <c r="Q12" s="29"/>
      <c r="R12" s="74" t="str">
        <f t="shared" si="0"/>
        <v>천㎥/hr</v>
      </c>
      <c r="S12" s="29"/>
      <c r="T12" s="76"/>
      <c r="U12" s="74" t="str">
        <f t="shared" si="1"/>
        <v>천㎥/년</v>
      </c>
      <c r="W12" s="29"/>
      <c r="X12" s="29"/>
    </row>
    <row r="13" spans="2:24" ht="16.5" customHeight="1">
      <c r="B13" s="133" t="s">
        <v>97</v>
      </c>
      <c r="C13" s="134"/>
      <c r="D13" s="61" t="str">
        <f>CONCATENATE(D12,"/년")</f>
        <v>천㎥/년</v>
      </c>
      <c r="E13" s="62">
        <f>T14</f>
        <v>0</v>
      </c>
      <c r="G13" s="61" t="str">
        <f>CONCATENATE(G12,"/년")</f>
        <v>천㎥/년</v>
      </c>
      <c r="H13" s="62">
        <f>T25</f>
        <v>0</v>
      </c>
      <c r="J13" s="174" t="s">
        <v>91</v>
      </c>
      <c r="K13" s="175"/>
      <c r="L13" s="176"/>
      <c r="N13" s="29"/>
      <c r="O13" s="52"/>
      <c r="P13" s="74" t="str">
        <f t="shared" si="2"/>
        <v>천㎥</v>
      </c>
      <c r="Q13" s="29"/>
      <c r="R13" s="74" t="str">
        <f t="shared" si="0"/>
        <v>천㎥/hr</v>
      </c>
      <c r="S13" s="29"/>
      <c r="T13" s="76">
        <f t="shared" si="3"/>
        <v>0</v>
      </c>
      <c r="U13" s="74" t="str">
        <f t="shared" si="1"/>
        <v>천㎥/년</v>
      </c>
      <c r="W13" s="29"/>
      <c r="X13" s="29"/>
    </row>
    <row r="14" spans="2:24" ht="16.5" customHeight="1">
      <c r="D14" s="32"/>
      <c r="E14" s="33"/>
      <c r="G14" s="32"/>
      <c r="H14" s="33"/>
      <c r="J14" s="61" t="str">
        <f>H12</f>
        <v>도시가스(LNG)</v>
      </c>
      <c r="K14" s="69" t="str">
        <f>CONCATENATE("원/",G12)</f>
        <v>원/천㎥</v>
      </c>
      <c r="L14" s="36"/>
      <c r="N14" s="75" t="s">
        <v>126</v>
      </c>
      <c r="O14" s="53"/>
      <c r="P14" s="74" t="str">
        <f t="shared" si="2"/>
        <v>천㎥</v>
      </c>
      <c r="Q14" s="53"/>
      <c r="R14" s="53"/>
      <c r="S14" s="53"/>
      <c r="T14" s="77">
        <f>SUM(T8:T13)</f>
        <v>0</v>
      </c>
      <c r="U14" s="74" t="str">
        <f t="shared" si="1"/>
        <v>천㎥/년</v>
      </c>
      <c r="X14" s="59"/>
    </row>
    <row r="15" spans="2:24" ht="16.5" customHeight="1">
      <c r="D15" s="32"/>
      <c r="E15" s="33"/>
      <c r="G15" s="32"/>
      <c r="H15" s="33"/>
      <c r="J15" s="32"/>
      <c r="K15" s="38"/>
      <c r="L15" s="33"/>
    </row>
    <row r="16" spans="2:24" ht="16.5" customHeight="1">
      <c r="D16" s="32"/>
      <c r="E16" s="33"/>
      <c r="G16" s="32"/>
      <c r="H16" s="33"/>
      <c r="J16" s="34" t="s">
        <v>81</v>
      </c>
      <c r="K16" s="40" t="s">
        <v>28</v>
      </c>
      <c r="L16" s="35" t="s">
        <v>85</v>
      </c>
      <c r="N16" s="177" t="s">
        <v>135</v>
      </c>
      <c r="O16" s="178"/>
      <c r="P16" s="178"/>
      <c r="Q16" s="178"/>
      <c r="R16" s="178"/>
      <c r="S16" s="178"/>
      <c r="T16" s="178"/>
      <c r="U16" s="178"/>
      <c r="V16" s="178"/>
      <c r="W16" s="178"/>
      <c r="X16" s="179"/>
    </row>
    <row r="17" spans="2:24" ht="16.5" customHeight="1">
      <c r="D17" s="32"/>
      <c r="E17" s="33"/>
      <c r="G17" s="32"/>
      <c r="H17" s="33"/>
      <c r="J17" s="41" t="s">
        <v>88</v>
      </c>
      <c r="K17" s="69" t="s">
        <v>100</v>
      </c>
      <c r="L17" s="62">
        <f>(E13*L12-H13*L14)/1000000</f>
        <v>0</v>
      </c>
      <c r="N17" s="180"/>
      <c r="O17" s="181"/>
      <c r="P17" s="181"/>
      <c r="Q17" s="181"/>
      <c r="R17" s="181"/>
      <c r="S17" s="181"/>
      <c r="T17" s="181"/>
      <c r="U17" s="181"/>
      <c r="V17" s="181"/>
      <c r="W17" s="181"/>
      <c r="X17" s="182"/>
    </row>
    <row r="18" spans="2:24" ht="16.5" customHeight="1" thickBot="1">
      <c r="D18" s="32"/>
      <c r="E18" s="33"/>
      <c r="G18" s="32"/>
      <c r="H18" s="33"/>
      <c r="J18" s="41" t="s">
        <v>89</v>
      </c>
      <c r="K18" s="69" t="s">
        <v>101</v>
      </c>
      <c r="L18" s="62" t="e">
        <f>L17/D6</f>
        <v>#DIV/0!</v>
      </c>
      <c r="N18" s="149" t="s">
        <v>124</v>
      </c>
      <c r="O18" s="150" t="s">
        <v>127</v>
      </c>
      <c r="P18" s="150" t="s">
        <v>128</v>
      </c>
      <c r="Q18" s="183" t="s">
        <v>137</v>
      </c>
      <c r="R18" s="150" t="s">
        <v>28</v>
      </c>
      <c r="S18" s="183" t="s">
        <v>140</v>
      </c>
      <c r="T18" s="150" t="s">
        <v>139</v>
      </c>
      <c r="U18" s="150" t="s">
        <v>28</v>
      </c>
      <c r="W18" s="150" t="s">
        <v>144</v>
      </c>
      <c r="X18" s="150" t="s">
        <v>141</v>
      </c>
    </row>
    <row r="19" spans="2:24" ht="16.5" customHeight="1" thickBot="1">
      <c r="B19" s="30" t="s">
        <v>108</v>
      </c>
      <c r="D19" s="32"/>
      <c r="E19" s="33"/>
      <c r="G19" s="32"/>
      <c r="H19" s="33"/>
      <c r="J19" s="41" t="s">
        <v>152</v>
      </c>
      <c r="K19" s="69" t="s">
        <v>155</v>
      </c>
      <c r="L19" s="62" t="e">
        <f>L26/D6</f>
        <v>#DIV/0!</v>
      </c>
      <c r="N19" s="149"/>
      <c r="O19" s="149"/>
      <c r="P19" s="149"/>
      <c r="Q19" s="184"/>
      <c r="R19" s="149"/>
      <c r="S19" s="185"/>
      <c r="T19" s="149"/>
      <c r="U19" s="149"/>
      <c r="W19" s="149"/>
      <c r="X19" s="149"/>
    </row>
    <row r="20" spans="2:24" ht="16.5" customHeight="1">
      <c r="D20" s="32"/>
      <c r="E20" s="33"/>
      <c r="G20" s="32"/>
      <c r="H20" s="33"/>
      <c r="J20" s="32"/>
      <c r="K20" s="38"/>
      <c r="L20" s="39"/>
      <c r="N20" s="29"/>
      <c r="O20" s="52"/>
      <c r="P20" s="74" t="str">
        <f>$G$12</f>
        <v>천㎥</v>
      </c>
      <c r="Q20" s="29"/>
      <c r="R20" s="74" t="str">
        <f>CONCATENATE(P20,"/hr")</f>
        <v>천㎥/hr</v>
      </c>
      <c r="S20" s="29"/>
      <c r="T20" s="76">
        <f>Q20*S20</f>
        <v>0</v>
      </c>
      <c r="U20" s="74" t="str">
        <f>CONCATENATE(P20,"/년")</f>
        <v>천㎥/년</v>
      </c>
      <c r="W20" s="29"/>
      <c r="X20" s="29"/>
    </row>
    <row r="21" spans="2:24" ht="16.5" customHeight="1">
      <c r="B21" s="139" t="s">
        <v>81</v>
      </c>
      <c r="C21" s="140"/>
      <c r="D21" s="34" t="s">
        <v>28</v>
      </c>
      <c r="E21" s="35" t="s">
        <v>85</v>
      </c>
      <c r="G21" s="34" t="s">
        <v>28</v>
      </c>
      <c r="H21" s="35" t="s">
        <v>85</v>
      </c>
      <c r="J21" s="34" t="s">
        <v>81</v>
      </c>
      <c r="K21" s="40" t="s">
        <v>28</v>
      </c>
      <c r="L21" s="35" t="s">
        <v>85</v>
      </c>
      <c r="N21" s="29"/>
      <c r="O21" s="52"/>
      <c r="P21" s="74" t="str">
        <f t="shared" ref="P21:P25" si="4">$G$12</f>
        <v>천㎥</v>
      </c>
      <c r="Q21" s="29"/>
      <c r="R21" s="74" t="str">
        <f>CONCATENATE(P21,"/hr")</f>
        <v>천㎥/hr</v>
      </c>
      <c r="S21" s="29"/>
      <c r="T21" s="76">
        <f t="shared" ref="T21:T24" si="5">Q21*S21</f>
        <v>0</v>
      </c>
      <c r="U21" s="74" t="str">
        <f t="shared" ref="U21:U25" si="6">CONCATENATE(P21,"/년")</f>
        <v>천㎥/년</v>
      </c>
      <c r="W21" s="29"/>
      <c r="X21" s="29"/>
    </row>
    <row r="22" spans="2:24" ht="16.5" customHeight="1">
      <c r="B22" s="131" t="s">
        <v>110</v>
      </c>
      <c r="C22" s="132"/>
      <c r="D22" s="70" t="s">
        <v>112</v>
      </c>
      <c r="E22" s="63">
        <f>ROUND(E$13,3)*VLOOKUP(E$12,'참고1. 배출계수'!$B$2:$O$26,7,FALSE)</f>
        <v>0</v>
      </c>
      <c r="F22" s="31"/>
      <c r="G22" s="70" t="s">
        <v>112</v>
      </c>
      <c r="H22" s="62">
        <f>ROUND(H$13,3)*VLOOKUP(H$12,'참고1. 배출계수'!$B$2:$O$26,7,FALSE)</f>
        <v>0</v>
      </c>
      <c r="I22" s="31"/>
      <c r="J22" s="42" t="s">
        <v>110</v>
      </c>
      <c r="K22" s="64" t="s">
        <v>112</v>
      </c>
      <c r="L22" s="62">
        <f>E22-H22</f>
        <v>0</v>
      </c>
      <c r="N22" s="29"/>
      <c r="O22" s="52"/>
      <c r="P22" s="74" t="str">
        <f t="shared" si="4"/>
        <v>천㎥</v>
      </c>
      <c r="Q22" s="29"/>
      <c r="R22" s="74" t="str">
        <f>CONCATENATE(P22,"/hr")</f>
        <v>천㎥/hr</v>
      </c>
      <c r="S22" s="29"/>
      <c r="T22" s="76">
        <f t="shared" si="5"/>
        <v>0</v>
      </c>
      <c r="U22" s="74" t="str">
        <f t="shared" si="6"/>
        <v>천㎥/년</v>
      </c>
      <c r="V22" s="31"/>
      <c r="W22" s="29"/>
      <c r="X22" s="29"/>
    </row>
    <row r="23" spans="2:24" s="31" customFormat="1" ht="16.5" customHeight="1">
      <c r="B23" s="131" t="s">
        <v>105</v>
      </c>
      <c r="C23" s="132"/>
      <c r="D23" s="70" t="s">
        <v>111</v>
      </c>
      <c r="E23" s="63">
        <f>ROUND(E$13,3)*VLOOKUP(E$12,'참고1. 배출계수'!$B$2:$O$26,8,FALSE)</f>
        <v>0</v>
      </c>
      <c r="G23" s="70" t="s">
        <v>111</v>
      </c>
      <c r="H23" s="62">
        <f>ROUND(H$13,3)*VLOOKUP(H$12,'참고1. 배출계수'!$B$2:$O$26,8,FALSE)</f>
        <v>0</v>
      </c>
      <c r="J23" s="42" t="s">
        <v>105</v>
      </c>
      <c r="K23" s="64" t="s">
        <v>111</v>
      </c>
      <c r="L23" s="62">
        <f>E23-H23</f>
        <v>0</v>
      </c>
      <c r="N23" s="29"/>
      <c r="O23" s="52"/>
      <c r="P23" s="74" t="str">
        <f t="shared" si="4"/>
        <v>천㎥</v>
      </c>
      <c r="Q23" s="29"/>
      <c r="R23" s="74" t="str">
        <f>CONCATENATE(P23,"/hr")</f>
        <v>천㎥/hr</v>
      </c>
      <c r="S23" s="29"/>
      <c r="T23" s="76">
        <f t="shared" si="5"/>
        <v>0</v>
      </c>
      <c r="U23" s="74" t="str">
        <f t="shared" si="6"/>
        <v>천㎥/년</v>
      </c>
      <c r="W23" s="29"/>
      <c r="X23" s="29"/>
    </row>
    <row r="24" spans="2:24" s="31" customFormat="1" ht="16.5" customHeight="1" thickBot="1">
      <c r="B24" s="131" t="s">
        <v>106</v>
      </c>
      <c r="C24" s="132"/>
      <c r="D24" s="70" t="s">
        <v>113</v>
      </c>
      <c r="E24" s="63">
        <f>ROUND(E$13,3)*VLOOKUP(E$12,'참고1. 배출계수'!$B$2:$O$26,9,FALSE)</f>
        <v>0</v>
      </c>
      <c r="G24" s="70" t="s">
        <v>113</v>
      </c>
      <c r="H24" s="62">
        <f>ROUND(H$13,3)*VLOOKUP(H$12,'참고1. 배출계수'!$B$2:$O$26,9,FALSE)</f>
        <v>0</v>
      </c>
      <c r="J24" s="42" t="s">
        <v>106</v>
      </c>
      <c r="K24" s="64" t="s">
        <v>113</v>
      </c>
      <c r="L24" s="66">
        <f>E24-H24</f>
        <v>0</v>
      </c>
      <c r="N24" s="29"/>
      <c r="O24" s="52"/>
      <c r="P24" s="74" t="str">
        <f t="shared" si="4"/>
        <v>천㎥</v>
      </c>
      <c r="Q24" s="29"/>
      <c r="R24" s="74" t="str">
        <f>CONCATENATE(P24,"/hr")</f>
        <v>천㎥/hr</v>
      </c>
      <c r="S24" s="29"/>
      <c r="T24" s="76">
        <f t="shared" si="5"/>
        <v>0</v>
      </c>
      <c r="U24" s="74" t="str">
        <f t="shared" si="6"/>
        <v>천㎥/년</v>
      </c>
      <c r="W24" s="29"/>
      <c r="X24" s="29"/>
    </row>
    <row r="25" spans="2:24" s="31" customFormat="1" ht="16.5" customHeight="1">
      <c r="B25" s="131" t="s">
        <v>116</v>
      </c>
      <c r="C25" s="132"/>
      <c r="D25" s="70" t="s">
        <v>114</v>
      </c>
      <c r="E25" s="63">
        <f>ROUNDDOWN(E22*1+E23*21+E24*310,0)</f>
        <v>0</v>
      </c>
      <c r="G25" s="70" t="s">
        <v>114</v>
      </c>
      <c r="H25" s="62">
        <f>ROUNDDOWN(H22*1+H23*21+H24*310,0)</f>
        <v>0</v>
      </c>
      <c r="J25" s="42" t="s">
        <v>118</v>
      </c>
      <c r="K25" s="64" t="s">
        <v>114</v>
      </c>
      <c r="L25" s="67">
        <f>E25-H25</f>
        <v>0</v>
      </c>
      <c r="N25" s="75" t="s">
        <v>126</v>
      </c>
      <c r="O25" s="53"/>
      <c r="P25" s="74" t="str">
        <f t="shared" si="4"/>
        <v>천㎥</v>
      </c>
      <c r="Q25" s="53"/>
      <c r="R25" s="53"/>
      <c r="S25" s="53"/>
      <c r="T25" s="77">
        <f>SUM(T20:T24)</f>
        <v>0</v>
      </c>
      <c r="U25" s="74" t="str">
        <f t="shared" si="6"/>
        <v>천㎥/년</v>
      </c>
      <c r="W25"/>
      <c r="X25" s="59"/>
    </row>
    <row r="26" spans="2:24" s="31" customFormat="1" ht="16.5" customHeight="1" thickBot="1">
      <c r="B26" s="130" t="s">
        <v>117</v>
      </c>
      <c r="C26" s="131"/>
      <c r="D26" s="71" t="s">
        <v>115</v>
      </c>
      <c r="E26" s="73">
        <f>ROUND(E$13,3)*VLOOKUP(E$12,'참고1. 배출계수'!$B$2:$O$26,12,FALSE)</f>
        <v>0</v>
      </c>
      <c r="G26" s="71" t="s">
        <v>115</v>
      </c>
      <c r="H26" s="72">
        <f>ROUND(H$13,3)*VLOOKUP(H$12,'참고1. 배출계수'!$B$2:$O$26,12,FALSE)</f>
        <v>0</v>
      </c>
      <c r="I26"/>
      <c r="J26" s="43" t="s">
        <v>109</v>
      </c>
      <c r="K26" s="65" t="s">
        <v>115</v>
      </c>
      <c r="L26" s="68">
        <f>E26-H26</f>
        <v>0</v>
      </c>
      <c r="N26"/>
      <c r="O26"/>
      <c r="P26"/>
      <c r="Q26"/>
      <c r="R26"/>
      <c r="S26"/>
      <c r="T26"/>
      <c r="U26"/>
      <c r="V26"/>
      <c r="W26"/>
      <c r="X26"/>
    </row>
    <row r="27" spans="2:24" ht="16.5" customHeight="1" thickBot="1"/>
    <row r="28" spans="2:24" ht="20.25">
      <c r="B28" s="161" t="s">
        <v>149</v>
      </c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84"/>
    </row>
    <row r="29" spans="2:24">
      <c r="B29" s="163" t="s">
        <v>150</v>
      </c>
      <c r="C29" s="164"/>
      <c r="D29" s="164"/>
      <c r="E29" s="164"/>
      <c r="F29" s="164"/>
      <c r="G29" s="164"/>
      <c r="H29" s="164"/>
      <c r="I29" s="164"/>
      <c r="J29" s="164"/>
      <c r="K29" s="168" t="s">
        <v>159</v>
      </c>
      <c r="L29" s="164"/>
      <c r="M29" s="164"/>
      <c r="N29" s="164"/>
      <c r="O29" s="164"/>
      <c r="P29" s="164"/>
      <c r="Q29" s="164"/>
      <c r="R29" s="169"/>
    </row>
    <row r="30" spans="2:24">
      <c r="B30" s="165"/>
      <c r="C30" s="164"/>
      <c r="D30" s="164"/>
      <c r="E30" s="164"/>
      <c r="F30" s="164"/>
      <c r="G30" s="164"/>
      <c r="H30" s="164"/>
      <c r="I30" s="164"/>
      <c r="J30" s="164"/>
      <c r="K30" s="164"/>
      <c r="L30" s="164"/>
      <c r="M30" s="164"/>
      <c r="N30" s="164"/>
      <c r="O30" s="164"/>
      <c r="P30" s="164"/>
      <c r="Q30" s="164"/>
      <c r="R30" s="169"/>
    </row>
    <row r="31" spans="2:24">
      <c r="B31" s="165"/>
      <c r="C31" s="164"/>
      <c r="D31" s="164"/>
      <c r="E31" s="164"/>
      <c r="F31" s="164"/>
      <c r="G31" s="164"/>
      <c r="H31" s="164"/>
      <c r="I31" s="164"/>
      <c r="J31" s="164"/>
      <c r="K31" s="164"/>
      <c r="L31" s="164"/>
      <c r="M31" s="164"/>
      <c r="N31" s="164"/>
      <c r="O31" s="164"/>
      <c r="P31" s="164"/>
      <c r="Q31" s="164"/>
      <c r="R31" s="169"/>
    </row>
    <row r="32" spans="2:24">
      <c r="B32" s="165"/>
      <c r="C32" s="164"/>
      <c r="D32" s="164"/>
      <c r="E32" s="164"/>
      <c r="F32" s="164"/>
      <c r="G32" s="164"/>
      <c r="H32" s="164"/>
      <c r="I32" s="164"/>
      <c r="J32" s="164"/>
      <c r="K32" s="164"/>
      <c r="L32" s="164"/>
      <c r="M32" s="164"/>
      <c r="N32" s="164"/>
      <c r="O32" s="164"/>
      <c r="P32" s="164"/>
      <c r="Q32" s="164"/>
      <c r="R32" s="169"/>
    </row>
    <row r="33" spans="2:18">
      <c r="B33" s="165"/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9"/>
    </row>
    <row r="34" spans="2:18" ht="17.25" thickBot="1">
      <c r="B34" s="166"/>
      <c r="C34" s="167"/>
      <c r="D34" s="167"/>
      <c r="E34" s="167"/>
      <c r="F34" s="167"/>
      <c r="G34" s="167"/>
      <c r="H34" s="167"/>
      <c r="I34" s="167"/>
      <c r="J34" s="167"/>
      <c r="K34" s="87"/>
      <c r="L34" s="87"/>
      <c r="M34" s="87"/>
      <c r="N34" s="87"/>
      <c r="O34" s="87"/>
      <c r="P34" s="87"/>
      <c r="Q34" s="87"/>
      <c r="R34" s="88"/>
    </row>
  </sheetData>
  <mergeCells count="48">
    <mergeCell ref="B6:C6"/>
    <mergeCell ref="D6:F6"/>
    <mergeCell ref="G6:H6"/>
    <mergeCell ref="B4:C4"/>
    <mergeCell ref="D4:H4"/>
    <mergeCell ref="B5:C5"/>
    <mergeCell ref="D5:H5"/>
    <mergeCell ref="N4:X5"/>
    <mergeCell ref="X6:X7"/>
    <mergeCell ref="N6:N7"/>
    <mergeCell ref="O6:O7"/>
    <mergeCell ref="P6:P7"/>
    <mergeCell ref="Q6:Q7"/>
    <mergeCell ref="R6:R7"/>
    <mergeCell ref="S6:S7"/>
    <mergeCell ref="T6:T7"/>
    <mergeCell ref="U6:U7"/>
    <mergeCell ref="W6:W7"/>
    <mergeCell ref="W18:W19"/>
    <mergeCell ref="X18:X19"/>
    <mergeCell ref="B12:C12"/>
    <mergeCell ref="B13:C13"/>
    <mergeCell ref="J13:L13"/>
    <mergeCell ref="N16:X17"/>
    <mergeCell ref="N18:N19"/>
    <mergeCell ref="O18:O19"/>
    <mergeCell ref="P18:P19"/>
    <mergeCell ref="Q18:Q19"/>
    <mergeCell ref="S18:S19"/>
    <mergeCell ref="T18:T19"/>
    <mergeCell ref="U18:U19"/>
    <mergeCell ref="R18:R19"/>
    <mergeCell ref="N2:R2"/>
    <mergeCell ref="B21:C21"/>
    <mergeCell ref="B22:C22"/>
    <mergeCell ref="B28:Q28"/>
    <mergeCell ref="B29:J34"/>
    <mergeCell ref="K29:R33"/>
    <mergeCell ref="B26:C26"/>
    <mergeCell ref="B23:C23"/>
    <mergeCell ref="B24:C24"/>
    <mergeCell ref="B25:C25"/>
    <mergeCell ref="D8:E8"/>
    <mergeCell ref="G8:H8"/>
    <mergeCell ref="J8:L8"/>
    <mergeCell ref="B10:C10"/>
    <mergeCell ref="B11:C11"/>
    <mergeCell ref="J11:L11"/>
  </mergeCells>
  <phoneticPr fontId="2" type="noConversion"/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'참고1. 배출계수'!$B$3:$B$26</xm:f>
          </x14:formula1>
          <xm:sqref>E12 H12</xm:sqref>
        </x14:dataValidation>
        <x14:dataValidation type="list" allowBlank="1" showInputMessage="1" showErrorMessage="1">
          <x14:formula1>
            <xm:f>'참고1. 배출계수'!$Q$3:$Q$19</xm:f>
          </x14:formula1>
          <xm:sqref>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249977111117893"/>
  </sheetPr>
  <dimension ref="B1:Q30"/>
  <sheetViews>
    <sheetView zoomScale="85" zoomScaleNormal="85" workbookViewId="0">
      <selection activeCell="E3" sqref="E3"/>
    </sheetView>
  </sheetViews>
  <sheetFormatPr defaultRowHeight="16.5"/>
  <cols>
    <col min="2" max="2" width="17.125" bestFit="1" customWidth="1"/>
    <col min="3" max="3" width="7.625" customWidth="1"/>
    <col min="4" max="5" width="12.375" customWidth="1"/>
    <col min="6" max="6" width="9.875" bestFit="1" customWidth="1"/>
    <col min="7" max="7" width="9.125" bestFit="1" customWidth="1"/>
    <col min="8" max="8" width="12.625" customWidth="1"/>
    <col min="9" max="10" width="14.5" customWidth="1"/>
    <col min="11" max="11" width="10.625" customWidth="1"/>
    <col min="13" max="13" width="13.625" customWidth="1"/>
    <col min="14" max="14" width="13.75" customWidth="1"/>
    <col min="15" max="15" width="11.875" customWidth="1"/>
    <col min="16" max="16" width="11.75" customWidth="1"/>
    <col min="17" max="17" width="34.125" customWidth="1"/>
  </cols>
  <sheetData>
    <row r="1" spans="2:17" ht="26.25">
      <c r="B1" s="11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2:17" ht="27">
      <c r="B2" s="13" t="s">
        <v>15</v>
      </c>
      <c r="C2" s="13" t="s">
        <v>16</v>
      </c>
      <c r="D2" s="13" t="s">
        <v>17</v>
      </c>
      <c r="E2" s="13" t="s">
        <v>18</v>
      </c>
      <c r="F2" s="13" t="s">
        <v>19</v>
      </c>
      <c r="G2" s="13" t="s">
        <v>20</v>
      </c>
      <c r="H2" s="13" t="s">
        <v>21</v>
      </c>
      <c r="I2" s="13" t="s">
        <v>22</v>
      </c>
      <c r="J2" s="13" t="s">
        <v>23</v>
      </c>
      <c r="K2" s="13" t="s">
        <v>24</v>
      </c>
      <c r="L2" s="13" t="s">
        <v>25</v>
      </c>
      <c r="M2" s="13" t="s">
        <v>26</v>
      </c>
      <c r="N2" s="13" t="s">
        <v>27</v>
      </c>
      <c r="O2" s="13" t="s">
        <v>28</v>
      </c>
      <c r="Q2" s="14" t="s">
        <v>29</v>
      </c>
    </row>
    <row r="3" spans="2:17">
      <c r="B3" s="15" t="s">
        <v>30</v>
      </c>
      <c r="C3" s="16">
        <v>1</v>
      </c>
      <c r="D3" s="17" t="s">
        <v>31</v>
      </c>
      <c r="E3" s="17">
        <v>4.2200000000000001E-2</v>
      </c>
      <c r="F3" s="17" t="s">
        <v>32</v>
      </c>
      <c r="G3" s="16">
        <v>1</v>
      </c>
      <c r="H3" s="18">
        <v>3.0932600000000003</v>
      </c>
      <c r="I3" s="19">
        <v>1.2659999999999999E-4</v>
      </c>
      <c r="J3" s="19">
        <v>2.5319999999999998E-5</v>
      </c>
      <c r="K3" s="18">
        <v>4.4999999999999998E-2</v>
      </c>
      <c r="L3" s="17" t="s">
        <v>32</v>
      </c>
      <c r="M3" s="20">
        <v>1.075</v>
      </c>
      <c r="N3" s="17">
        <v>44899.999999999993</v>
      </c>
      <c r="O3" s="17" t="s">
        <v>33</v>
      </c>
      <c r="P3" s="21"/>
      <c r="Q3" s="22" t="s">
        <v>34</v>
      </c>
    </row>
    <row r="4" spans="2:17">
      <c r="B4" s="15" t="s">
        <v>35</v>
      </c>
      <c r="C4" s="16">
        <v>1</v>
      </c>
      <c r="D4" s="17" t="s">
        <v>36</v>
      </c>
      <c r="E4" s="17">
        <v>3.04E-2</v>
      </c>
      <c r="F4" s="17" t="s">
        <v>37</v>
      </c>
      <c r="G4" s="16">
        <v>1</v>
      </c>
      <c r="H4" s="18">
        <v>2.1067199999999997</v>
      </c>
      <c r="I4" s="19">
        <v>9.1200000000000008E-5</v>
      </c>
      <c r="J4" s="19">
        <v>1.8239999999999998E-5</v>
      </c>
      <c r="K4" s="18">
        <v>3.27E-2</v>
      </c>
      <c r="L4" s="17" t="s">
        <v>37</v>
      </c>
      <c r="M4" s="20">
        <v>0.78100000000000003</v>
      </c>
      <c r="N4" s="17">
        <v>32600.000000000004</v>
      </c>
      <c r="O4" s="17" t="s">
        <v>38</v>
      </c>
      <c r="P4" s="21"/>
      <c r="Q4" s="22" t="s">
        <v>39</v>
      </c>
    </row>
    <row r="5" spans="2:17">
      <c r="B5" s="15" t="s">
        <v>40</v>
      </c>
      <c r="C5" s="16">
        <v>1</v>
      </c>
      <c r="D5" s="17" t="s">
        <v>36</v>
      </c>
      <c r="E5" s="17">
        <v>3.4200000000000001E-2</v>
      </c>
      <c r="F5" s="17" t="s">
        <v>37</v>
      </c>
      <c r="G5" s="16">
        <v>1</v>
      </c>
      <c r="H5" s="18">
        <v>2.4589799999999999</v>
      </c>
      <c r="I5" s="19">
        <v>1.026E-4</v>
      </c>
      <c r="J5" s="19">
        <v>2.052E-5</v>
      </c>
      <c r="K5" s="18">
        <v>3.6700000000000003E-2</v>
      </c>
      <c r="L5" s="17" t="s">
        <v>37</v>
      </c>
      <c r="M5" s="20">
        <v>0.877</v>
      </c>
      <c r="N5" s="17">
        <v>36700</v>
      </c>
      <c r="O5" s="17" t="s">
        <v>38</v>
      </c>
      <c r="P5" s="21"/>
      <c r="Q5" s="22" t="s">
        <v>41</v>
      </c>
    </row>
    <row r="6" spans="2:17">
      <c r="B6" s="15" t="s">
        <v>42</v>
      </c>
      <c r="C6" s="16">
        <v>1</v>
      </c>
      <c r="D6" s="17" t="s">
        <v>36</v>
      </c>
      <c r="E6" s="17">
        <v>3.4200000000000001E-2</v>
      </c>
      <c r="F6" s="17" t="s">
        <v>37</v>
      </c>
      <c r="G6" s="16">
        <v>1</v>
      </c>
      <c r="H6" s="18">
        <v>2.4589799999999999</v>
      </c>
      <c r="I6" s="19">
        <v>1.026E-4</v>
      </c>
      <c r="J6" s="19">
        <v>2.052E-5</v>
      </c>
      <c r="K6" s="18">
        <v>3.6700000000000003E-2</v>
      </c>
      <c r="L6" s="17" t="s">
        <v>37</v>
      </c>
      <c r="M6" s="20">
        <v>0.877</v>
      </c>
      <c r="N6" s="17">
        <v>36700</v>
      </c>
      <c r="O6" s="17" t="s">
        <v>38</v>
      </c>
      <c r="P6" s="21"/>
      <c r="Q6" s="22" t="s">
        <v>43</v>
      </c>
    </row>
    <row r="7" spans="2:17">
      <c r="B7" s="15" t="s">
        <v>44</v>
      </c>
      <c r="C7" s="16">
        <v>1</v>
      </c>
      <c r="D7" s="17" t="s">
        <v>36</v>
      </c>
      <c r="E7" s="17">
        <v>3.5200000000000002E-2</v>
      </c>
      <c r="F7" s="17" t="s">
        <v>37</v>
      </c>
      <c r="G7" s="16">
        <v>1</v>
      </c>
      <c r="H7" s="18">
        <v>2.60832</v>
      </c>
      <c r="I7" s="19">
        <v>1.0560000000000001E-4</v>
      </c>
      <c r="J7" s="19">
        <v>2.1120000000000001E-5</v>
      </c>
      <c r="K7" s="18">
        <v>3.78E-2</v>
      </c>
      <c r="L7" s="17" t="s">
        <v>37</v>
      </c>
      <c r="M7" s="20">
        <v>0.90300000000000002</v>
      </c>
      <c r="N7" s="17">
        <v>37800</v>
      </c>
      <c r="O7" s="17" t="s">
        <v>38</v>
      </c>
      <c r="P7" s="21"/>
      <c r="Q7" s="22" t="s">
        <v>45</v>
      </c>
    </row>
    <row r="8" spans="2:17">
      <c r="B8" s="15" t="s">
        <v>46</v>
      </c>
      <c r="C8" s="16">
        <v>1</v>
      </c>
      <c r="D8" s="17" t="s">
        <v>36</v>
      </c>
      <c r="E8" s="17">
        <v>3.6400000000000002E-2</v>
      </c>
      <c r="F8" s="17" t="s">
        <v>37</v>
      </c>
      <c r="G8" s="16">
        <v>1</v>
      </c>
      <c r="H8" s="18">
        <v>2.7336400000000003</v>
      </c>
      <c r="I8" s="19">
        <v>1.0920000000000001E-4</v>
      </c>
      <c r="J8" s="19">
        <v>2.1840000000000001E-5</v>
      </c>
      <c r="K8" s="18">
        <v>3.9E-2</v>
      </c>
      <c r="L8" s="17" t="s">
        <v>37</v>
      </c>
      <c r="M8" s="23">
        <v>0.93100000000000005</v>
      </c>
      <c r="N8" s="17">
        <v>39000</v>
      </c>
      <c r="O8" s="17" t="s">
        <v>38</v>
      </c>
      <c r="P8" s="21"/>
      <c r="Q8" s="22" t="s">
        <v>47</v>
      </c>
    </row>
    <row r="9" spans="2:17">
      <c r="B9" s="15" t="s">
        <v>48</v>
      </c>
      <c r="C9" s="16">
        <v>1</v>
      </c>
      <c r="D9" s="17" t="s">
        <v>36</v>
      </c>
      <c r="E9" s="17">
        <v>3.7999999999999999E-2</v>
      </c>
      <c r="F9" s="17" t="s">
        <v>37</v>
      </c>
      <c r="G9" s="16">
        <v>1</v>
      </c>
      <c r="H9" s="18">
        <v>2.9032</v>
      </c>
      <c r="I9" s="19">
        <v>1.1399999999999999E-4</v>
      </c>
      <c r="J9" s="19">
        <v>2.2799999999999999E-5</v>
      </c>
      <c r="K9" s="18">
        <v>4.0500000000000001E-2</v>
      </c>
      <c r="L9" s="17" t="s">
        <v>37</v>
      </c>
      <c r="M9" s="23">
        <v>0.96699999999999997</v>
      </c>
      <c r="N9" s="17">
        <v>40500</v>
      </c>
      <c r="O9" s="17" t="s">
        <v>38</v>
      </c>
      <c r="P9" s="21"/>
      <c r="Q9" s="22" t="s">
        <v>49</v>
      </c>
    </row>
    <row r="10" spans="2:17">
      <c r="B10" s="15" t="s">
        <v>50</v>
      </c>
      <c r="C10" s="16">
        <v>1</v>
      </c>
      <c r="D10" s="17" t="s">
        <v>36</v>
      </c>
      <c r="E10" s="17">
        <v>3.9200000000000006E-2</v>
      </c>
      <c r="F10" s="17" t="s">
        <v>37</v>
      </c>
      <c r="G10" s="16">
        <v>1</v>
      </c>
      <c r="H10" s="18">
        <v>3.0340800000000003</v>
      </c>
      <c r="I10" s="19">
        <v>1.1760000000000001E-4</v>
      </c>
      <c r="J10" s="19">
        <v>2.3520000000000002E-5</v>
      </c>
      <c r="K10" s="18">
        <v>4.1700000000000001E-2</v>
      </c>
      <c r="L10" s="17" t="s">
        <v>37</v>
      </c>
      <c r="M10" s="20">
        <v>0.996</v>
      </c>
      <c r="N10" s="17">
        <v>41700</v>
      </c>
      <c r="O10" s="17" t="s">
        <v>38</v>
      </c>
      <c r="P10" s="21"/>
      <c r="Q10" s="22" t="s">
        <v>51</v>
      </c>
    </row>
    <row r="11" spans="2:17">
      <c r="B11" s="15" t="s">
        <v>52</v>
      </c>
      <c r="C11" s="16">
        <v>1</v>
      </c>
      <c r="D11" s="17" t="s">
        <v>31</v>
      </c>
      <c r="E11" s="17">
        <v>4.6299999999999994E-2</v>
      </c>
      <c r="F11" s="17" t="s">
        <v>32</v>
      </c>
      <c r="G11" s="16">
        <v>1</v>
      </c>
      <c r="H11" s="18">
        <v>2.9215299999999997</v>
      </c>
      <c r="I11" s="19">
        <v>4.6299999999999994E-5</v>
      </c>
      <c r="J11" s="19">
        <v>4.6299999999999997E-6</v>
      </c>
      <c r="K11" s="18">
        <v>5.04E-2</v>
      </c>
      <c r="L11" s="17" t="s">
        <v>32</v>
      </c>
      <c r="M11" s="23">
        <v>1.204</v>
      </c>
      <c r="N11" s="17">
        <v>50400</v>
      </c>
      <c r="O11" s="17" t="s">
        <v>33</v>
      </c>
      <c r="Q11" s="22" t="s">
        <v>53</v>
      </c>
    </row>
    <row r="12" spans="2:17">
      <c r="B12" s="15" t="s">
        <v>54</v>
      </c>
      <c r="C12" s="16">
        <v>1</v>
      </c>
      <c r="D12" s="17" t="s">
        <v>36</v>
      </c>
      <c r="E12" s="17">
        <v>3.0300000000000001E-2</v>
      </c>
      <c r="F12" s="17" t="s">
        <v>37</v>
      </c>
      <c r="G12" s="16">
        <v>1</v>
      </c>
      <c r="H12" s="18">
        <v>2.22099</v>
      </c>
      <c r="I12" s="19">
        <v>9.0900000000000014E-5</v>
      </c>
      <c r="J12" s="19">
        <v>1.8179999999999999E-5</v>
      </c>
      <c r="K12" s="18">
        <v>3.2299999999999995E-2</v>
      </c>
      <c r="L12" s="17" t="s">
        <v>37</v>
      </c>
      <c r="M12" s="23">
        <v>0.77100000000000002</v>
      </c>
      <c r="N12" s="17">
        <v>32299.999999999996</v>
      </c>
      <c r="O12" s="17" t="s">
        <v>38</v>
      </c>
      <c r="Q12" s="24" t="s">
        <v>55</v>
      </c>
    </row>
    <row r="13" spans="2:17">
      <c r="B13" s="15" t="s">
        <v>56</v>
      </c>
      <c r="C13" s="16">
        <v>1</v>
      </c>
      <c r="D13" s="17" t="s">
        <v>36</v>
      </c>
      <c r="E13" s="17">
        <v>3.4599999999999999E-2</v>
      </c>
      <c r="F13" s="17" t="s">
        <v>37</v>
      </c>
      <c r="G13" s="16">
        <v>1</v>
      </c>
      <c r="H13" s="18">
        <v>2.4877399999999996</v>
      </c>
      <c r="I13" s="19">
        <v>1.038E-4</v>
      </c>
      <c r="J13" s="19">
        <v>2.0759999999999998E-5</v>
      </c>
      <c r="K13" s="18">
        <v>3.7100000000000001E-2</v>
      </c>
      <c r="L13" s="17" t="s">
        <v>37</v>
      </c>
      <c r="M13" s="20">
        <v>0.88600000000000001</v>
      </c>
      <c r="N13" s="17">
        <v>37100</v>
      </c>
      <c r="O13" s="17" t="s">
        <v>38</v>
      </c>
      <c r="Q13" s="24" t="s">
        <v>57</v>
      </c>
    </row>
    <row r="14" spans="2:17">
      <c r="B14" s="15" t="s">
        <v>58</v>
      </c>
      <c r="C14" s="16">
        <v>1</v>
      </c>
      <c r="D14" s="17" t="s">
        <v>36</v>
      </c>
      <c r="E14" s="17">
        <v>3.7699999999999997E-2</v>
      </c>
      <c r="F14" s="17" t="s">
        <v>37</v>
      </c>
      <c r="G14" s="16">
        <v>1</v>
      </c>
      <c r="H14" s="18">
        <v>2.91798</v>
      </c>
      <c r="I14" s="19">
        <v>1.131E-4</v>
      </c>
      <c r="J14" s="19">
        <v>2.2619999999999997E-5</v>
      </c>
      <c r="K14" s="18">
        <v>3.9899999999999998E-2</v>
      </c>
      <c r="L14" s="17" t="s">
        <v>37</v>
      </c>
      <c r="M14" s="20">
        <v>0.95299999999999996</v>
      </c>
      <c r="N14" s="17">
        <v>39900</v>
      </c>
      <c r="O14" s="17" t="s">
        <v>38</v>
      </c>
      <c r="Q14" s="24" t="s">
        <v>59</v>
      </c>
    </row>
    <row r="15" spans="2:17">
      <c r="B15" s="15" t="s">
        <v>60</v>
      </c>
      <c r="C15" s="16">
        <v>1</v>
      </c>
      <c r="D15" s="17" t="s">
        <v>31</v>
      </c>
      <c r="E15" s="17">
        <v>4.9399999999999999E-2</v>
      </c>
      <c r="F15" s="17" t="s">
        <v>32</v>
      </c>
      <c r="G15" s="16">
        <v>1</v>
      </c>
      <c r="H15" s="18">
        <v>2.7713400000000004</v>
      </c>
      <c r="I15" s="19">
        <v>4.9400000000000001E-5</v>
      </c>
      <c r="J15" s="19">
        <v>4.9400000000000001E-6</v>
      </c>
      <c r="K15" s="18">
        <v>5.4699999999999999E-2</v>
      </c>
      <c r="L15" s="17" t="s">
        <v>32</v>
      </c>
      <c r="M15" s="20">
        <v>1.306</v>
      </c>
      <c r="N15" s="17">
        <v>54700</v>
      </c>
      <c r="O15" s="17" t="s">
        <v>33</v>
      </c>
      <c r="Q15" s="24" t="s">
        <v>61</v>
      </c>
    </row>
    <row r="16" spans="2:17">
      <c r="B16" s="15" t="s">
        <v>62</v>
      </c>
      <c r="C16" s="16">
        <v>1</v>
      </c>
      <c r="D16" s="17" t="s">
        <v>63</v>
      </c>
      <c r="E16" s="17">
        <v>3.8899999999999997E-2</v>
      </c>
      <c r="F16" s="17" t="s">
        <v>160</v>
      </c>
      <c r="G16" s="16">
        <v>1</v>
      </c>
      <c r="H16" s="18">
        <v>2.1822900000000001</v>
      </c>
      <c r="I16" s="19">
        <v>3.8899999999999997E-5</v>
      </c>
      <c r="J16" s="19">
        <v>3.89E-6</v>
      </c>
      <c r="K16" s="18">
        <v>4.3099999999999999E-2</v>
      </c>
      <c r="L16" s="17" t="s">
        <v>160</v>
      </c>
      <c r="M16" s="20">
        <v>1.0289999999999999</v>
      </c>
      <c r="N16" s="17">
        <v>43100</v>
      </c>
      <c r="O16" s="17" t="s">
        <v>64</v>
      </c>
      <c r="Q16" s="24" t="s">
        <v>65</v>
      </c>
    </row>
    <row r="17" spans="2:17">
      <c r="B17" s="15" t="s">
        <v>66</v>
      </c>
      <c r="C17" s="16">
        <v>1</v>
      </c>
      <c r="D17" s="17" t="s">
        <v>63</v>
      </c>
      <c r="E17" s="17">
        <v>5.8400000000000001E-2</v>
      </c>
      <c r="F17" s="17" t="s">
        <v>160</v>
      </c>
      <c r="G17" s="16">
        <v>1</v>
      </c>
      <c r="H17" s="18">
        <v>3.6850399999999999</v>
      </c>
      <c r="I17" s="19">
        <v>5.8400000000000003E-5</v>
      </c>
      <c r="J17" s="19">
        <v>5.8400000000000008E-6</v>
      </c>
      <c r="K17" s="18">
        <v>6.3600000000000004E-2</v>
      </c>
      <c r="L17" s="17" t="s">
        <v>160</v>
      </c>
      <c r="M17" s="20">
        <v>1.5189999999999999</v>
      </c>
      <c r="N17" s="17">
        <v>63600</v>
      </c>
      <c r="O17" s="17" t="s">
        <v>64</v>
      </c>
      <c r="Q17" s="24" t="s">
        <v>67</v>
      </c>
    </row>
    <row r="18" spans="2:17">
      <c r="B18" s="15" t="s">
        <v>68</v>
      </c>
      <c r="C18" s="16">
        <v>1</v>
      </c>
      <c r="D18" s="17" t="s">
        <v>31</v>
      </c>
      <c r="E18" s="17">
        <v>1.9400000000000001E-2</v>
      </c>
      <c r="F18" s="17" t="s">
        <v>32</v>
      </c>
      <c r="G18" s="16">
        <v>1</v>
      </c>
      <c r="H18" s="18">
        <v>1.9070199999999999</v>
      </c>
      <c r="I18" s="19">
        <v>1.94E-4</v>
      </c>
      <c r="J18" s="19">
        <v>2.9099999999999999E-5</v>
      </c>
      <c r="K18" s="18">
        <v>1.9800000000000002E-2</v>
      </c>
      <c r="L18" s="17" t="s">
        <v>32</v>
      </c>
      <c r="M18" s="20">
        <v>0.47299999999999998</v>
      </c>
      <c r="N18" s="17">
        <v>19800</v>
      </c>
      <c r="O18" s="17" t="s">
        <v>33</v>
      </c>
      <c r="Q18" s="24" t="s">
        <v>69</v>
      </c>
    </row>
    <row r="19" spans="2:17">
      <c r="B19" s="15" t="s">
        <v>70</v>
      </c>
      <c r="C19" s="16">
        <v>1</v>
      </c>
      <c r="D19" s="17" t="s">
        <v>31</v>
      </c>
      <c r="E19" s="17">
        <v>2.47E-2</v>
      </c>
      <c r="F19" s="17" t="s">
        <v>32</v>
      </c>
      <c r="G19" s="16">
        <v>1</v>
      </c>
      <c r="H19" s="18">
        <v>2.4280099999999996</v>
      </c>
      <c r="I19" s="19">
        <v>2.4699999999999999E-4</v>
      </c>
      <c r="J19" s="19">
        <v>3.7049999999999999E-5</v>
      </c>
      <c r="K19" s="18">
        <v>2.52E-2</v>
      </c>
      <c r="L19" s="17" t="s">
        <v>32</v>
      </c>
      <c r="M19" s="20">
        <v>0.60199999999999998</v>
      </c>
      <c r="N19" s="17">
        <v>25200</v>
      </c>
      <c r="O19" s="17" t="s">
        <v>33</v>
      </c>
      <c r="Q19" s="24" t="s">
        <v>71</v>
      </c>
    </row>
    <row r="20" spans="2:17">
      <c r="B20" s="15" t="s">
        <v>72</v>
      </c>
      <c r="C20" s="16">
        <v>1</v>
      </c>
      <c r="D20" s="17" t="s">
        <v>31</v>
      </c>
      <c r="E20" s="17">
        <v>2.3699999999999999E-2</v>
      </c>
      <c r="F20" s="17" t="s">
        <v>32</v>
      </c>
      <c r="G20" s="16">
        <v>1</v>
      </c>
      <c r="H20" s="18">
        <v>2.2420200000000001</v>
      </c>
      <c r="I20" s="19">
        <v>2.3699999999999999E-4</v>
      </c>
      <c r="J20" s="19">
        <v>3.5549999999999997E-5</v>
      </c>
      <c r="K20" s="18">
        <v>2.4799999999999999E-2</v>
      </c>
      <c r="L20" s="17" t="s">
        <v>32</v>
      </c>
      <c r="M20" s="20">
        <v>0.59199999999999997</v>
      </c>
      <c r="N20" s="17">
        <v>24800</v>
      </c>
      <c r="O20" s="17" t="s">
        <v>33</v>
      </c>
    </row>
    <row r="21" spans="2:17">
      <c r="B21" s="25" t="s">
        <v>73</v>
      </c>
      <c r="C21" s="16">
        <v>1</v>
      </c>
      <c r="D21" s="17" t="s">
        <v>31</v>
      </c>
      <c r="E21" s="17">
        <v>2.8000000000000001E-2</v>
      </c>
      <c r="F21" s="17" t="s">
        <v>32</v>
      </c>
      <c r="G21" s="16">
        <v>1</v>
      </c>
      <c r="H21" s="18">
        <v>2.6488</v>
      </c>
      <c r="I21" s="19">
        <v>2.8000000000000003E-4</v>
      </c>
      <c r="J21" s="19">
        <v>4.2000000000000004E-5</v>
      </c>
      <c r="K21" s="18">
        <v>2.92E-2</v>
      </c>
      <c r="L21" s="17" t="s">
        <v>32</v>
      </c>
      <c r="M21" s="20">
        <v>0.69699999999999995</v>
      </c>
      <c r="N21" s="17">
        <v>29200</v>
      </c>
      <c r="O21" s="17" t="s">
        <v>33</v>
      </c>
    </row>
    <row r="22" spans="2:17">
      <c r="B22" s="25" t="s">
        <v>74</v>
      </c>
      <c r="C22" s="16">
        <v>1</v>
      </c>
      <c r="D22" s="17" t="s">
        <v>31</v>
      </c>
      <c r="E22" s="17">
        <v>1.9900000000000001E-2</v>
      </c>
      <c r="F22" s="17" t="s">
        <v>32</v>
      </c>
      <c r="G22" s="16">
        <v>1</v>
      </c>
      <c r="H22" s="18">
        <v>1.91239</v>
      </c>
      <c r="I22" s="19">
        <v>1.9900000000000001E-4</v>
      </c>
      <c r="J22" s="19">
        <v>2.9850000000000001E-5</v>
      </c>
      <c r="K22" s="18">
        <v>2.1399999999999999E-2</v>
      </c>
      <c r="L22" s="17" t="s">
        <v>32</v>
      </c>
      <c r="M22" s="20">
        <v>0.51100000000000001</v>
      </c>
      <c r="N22" s="17">
        <v>21400</v>
      </c>
      <c r="O22" s="17" t="s">
        <v>33</v>
      </c>
    </row>
    <row r="23" spans="2:17">
      <c r="B23" s="25" t="s">
        <v>75</v>
      </c>
      <c r="C23" s="16">
        <v>1</v>
      </c>
      <c r="D23" s="17" t="s">
        <v>31</v>
      </c>
      <c r="E23" s="17">
        <v>2.8899999999999999E-2</v>
      </c>
      <c r="F23" s="17" t="s">
        <v>32</v>
      </c>
      <c r="G23" s="16">
        <v>1</v>
      </c>
      <c r="H23" s="18">
        <v>3.0922999999999998</v>
      </c>
      <c r="I23" s="19">
        <v>2.8899999999999998E-4</v>
      </c>
      <c r="J23" s="19">
        <v>4.3349999999999997E-5</v>
      </c>
      <c r="K23" s="18">
        <v>2.9000000000000001E-2</v>
      </c>
      <c r="L23" s="17" t="s">
        <v>32</v>
      </c>
      <c r="M23" s="20">
        <v>0.69299999999999995</v>
      </c>
      <c r="N23" s="17">
        <v>29000</v>
      </c>
      <c r="O23" s="17" t="s">
        <v>33</v>
      </c>
    </row>
    <row r="24" spans="2:17">
      <c r="B24" s="25" t="s">
        <v>76</v>
      </c>
      <c r="C24" s="16">
        <v>1</v>
      </c>
      <c r="D24" s="17" t="s">
        <v>77</v>
      </c>
      <c r="E24" s="17">
        <v>8.8999999999999999E-3</v>
      </c>
      <c r="F24" s="17" t="s">
        <v>78</v>
      </c>
      <c r="G24" s="16">
        <v>1</v>
      </c>
      <c r="H24" s="26">
        <v>4.6529999999999998E-4</v>
      </c>
      <c r="I24" s="19">
        <v>5.4000000000000004E-9</v>
      </c>
      <c r="J24" s="19">
        <v>2.7000000000000002E-9</v>
      </c>
      <c r="K24" s="18">
        <v>8.8999999999999999E-3</v>
      </c>
      <c r="L24" s="17" t="s">
        <v>78</v>
      </c>
      <c r="M24" s="20">
        <v>2.1000000000000001E-4</v>
      </c>
      <c r="N24" s="17">
        <v>8.9</v>
      </c>
      <c r="O24" s="17" t="s">
        <v>79</v>
      </c>
    </row>
    <row r="25" spans="2:17">
      <c r="B25" s="25" t="s">
        <v>80</v>
      </c>
      <c r="C25" s="16">
        <v>1</v>
      </c>
      <c r="D25" s="17" t="s">
        <v>77</v>
      </c>
      <c r="E25" s="17">
        <v>9.5999999999999992E-3</v>
      </c>
      <c r="F25" s="17" t="s">
        <v>78</v>
      </c>
      <c r="G25" s="16">
        <v>1</v>
      </c>
      <c r="H25" s="26">
        <v>4.5669999999999999E-4</v>
      </c>
      <c r="I25" s="19">
        <v>3.6E-9</v>
      </c>
      <c r="J25" s="19">
        <v>8.5E-9</v>
      </c>
      <c r="K25" s="18">
        <v>9.5999999999999992E-3</v>
      </c>
      <c r="L25" s="17" t="s">
        <v>78</v>
      </c>
      <c r="M25" s="20">
        <v>2.3000000000000001E-4</v>
      </c>
      <c r="N25" s="17">
        <v>9.6</v>
      </c>
      <c r="O25" s="17" t="s">
        <v>79</v>
      </c>
    </row>
    <row r="26" spans="2:17">
      <c r="B26" s="51" t="s">
        <v>122</v>
      </c>
      <c r="C26" s="45"/>
      <c r="D26" s="46"/>
      <c r="E26" s="46"/>
      <c r="F26" s="46"/>
      <c r="G26" s="45"/>
      <c r="H26" s="47"/>
      <c r="I26" s="48"/>
      <c r="J26" s="48"/>
      <c r="K26" s="49"/>
      <c r="L26" s="46"/>
      <c r="M26" s="50"/>
      <c r="N26" s="46"/>
      <c r="O26" s="46"/>
    </row>
    <row r="28" spans="2:17">
      <c r="H28" s="79">
        <f>H25*'②인버터 제어형 압축기'!E15</f>
        <v>0</v>
      </c>
      <c r="I28" s="79">
        <f>I25*'②인버터 제어형 압축기'!E15</f>
        <v>0</v>
      </c>
      <c r="J28" s="79">
        <f>J25*'②인버터 제어형 압축기'!E15</f>
        <v>0</v>
      </c>
    </row>
    <row r="29" spans="2:17">
      <c r="I29" s="79">
        <f>I28*21</f>
        <v>0</v>
      </c>
      <c r="J29" s="79">
        <f>J28*310</f>
        <v>0</v>
      </c>
    </row>
    <row r="30" spans="2:17">
      <c r="H30" s="79">
        <f>H28+I29+J29</f>
        <v>0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①구성 및 소개</vt:lpstr>
      <vt:lpstr>②인버터 제어형 압축기</vt:lpstr>
      <vt:lpstr>③압축기외 감축설비</vt:lpstr>
      <vt:lpstr>참고1. 배출계수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MHKIM</dc:creator>
  <cp:lastModifiedBy>우수정</cp:lastModifiedBy>
  <cp:lastPrinted>2022-01-13T03:13:42Z</cp:lastPrinted>
  <dcterms:created xsi:type="dcterms:W3CDTF">2022-01-11T04:32:21Z</dcterms:created>
  <dcterms:modified xsi:type="dcterms:W3CDTF">2022-04-07T04:57:01Z</dcterms:modified>
</cp:coreProperties>
</file>