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명호문서\신재생\그린뉴딜\도서공모\2021\재공고\"/>
    </mc:Choice>
  </mc:AlternateContent>
  <bookViews>
    <workbookView xWindow="0" yWindow="0" windowWidth="21585" windowHeight="7440" activeTab="2"/>
  </bookViews>
  <sheets>
    <sheet name="신청서" sheetId="3" r:id="rId1"/>
    <sheet name="평가표" sheetId="4" r:id="rId2"/>
    <sheet name="평가표(세부)" sheetId="1" r:id="rId3"/>
  </sheets>
  <definedNames>
    <definedName name="_xlnm.Print_Area" localSheetId="0">신청서!$A$1:$H$33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" l="1"/>
  <c r="F20" i="1" l="1"/>
  <c r="H32" i="1"/>
  <c r="H24" i="1"/>
  <c r="H23" i="1"/>
  <c r="F23" i="1" l="1"/>
  <c r="F11" i="1" l="1"/>
  <c r="F10" i="1"/>
  <c r="F15" i="1" l="1"/>
  <c r="F12" i="1"/>
  <c r="E23" i="4"/>
  <c r="F23" i="4" s="1"/>
  <c r="F34" i="1"/>
  <c r="B7" i="1"/>
  <c r="B7" i="4" s="1"/>
  <c r="B5" i="1"/>
  <c r="B5" i="4" s="1"/>
  <c r="B4" i="1"/>
  <c r="B4" i="4" s="1"/>
  <c r="B3" i="1"/>
  <c r="B3" i="4" s="1"/>
  <c r="F19" i="1"/>
  <c r="F18" i="1"/>
  <c r="F17" i="1"/>
  <c r="F36" i="1"/>
  <c r="F35" i="1"/>
  <c r="F33" i="1"/>
  <c r="F32" i="1"/>
  <c r="F31" i="1"/>
  <c r="F30" i="1"/>
  <c r="F29" i="1"/>
  <c r="F28" i="1"/>
  <c r="F27" i="1"/>
  <c r="F26" i="1"/>
  <c r="F25" i="1"/>
  <c r="F24" i="1"/>
  <c r="G20" i="3"/>
  <c r="F22" i="1" s="1"/>
  <c r="F20" i="3"/>
  <c r="E24" i="4" l="1"/>
  <c r="F15" i="4"/>
  <c r="F13" i="1"/>
  <c r="H17" i="1" s="1"/>
  <c r="F16" i="1" l="1"/>
  <c r="F11" i="4"/>
  <c r="F14" i="1"/>
  <c r="H28" i="3"/>
  <c r="H27" i="3"/>
  <c r="F3" i="1" s="1"/>
  <c r="F5" i="1" s="1"/>
  <c r="H25" i="3"/>
  <c r="H22" i="3"/>
  <c r="H20" i="3"/>
  <c r="E20" i="3"/>
  <c r="F21" i="1" s="1"/>
  <c r="H21" i="1" s="1"/>
  <c r="F38" i="1" l="1"/>
  <c r="H22" i="1"/>
  <c r="F14" i="4"/>
  <c r="F7" i="1"/>
  <c r="F4" i="1"/>
  <c r="F6" i="1" s="1"/>
  <c r="H10" i="1" s="1"/>
  <c r="H37" i="1" l="1"/>
  <c r="F17" i="4" s="1"/>
  <c r="G44" i="1"/>
  <c r="H44" i="1" s="1"/>
  <c r="G39" i="1"/>
  <c r="F16" i="4"/>
  <c r="F13" i="4"/>
  <c r="F12" i="4"/>
  <c r="G45" i="1" l="1"/>
  <c r="H39" i="1"/>
  <c r="H45" i="1" s="1"/>
  <c r="F10" i="4"/>
  <c r="F18" i="4" s="1"/>
  <c r="F24" i="4" s="1"/>
</calcChain>
</file>

<file path=xl/comments1.xml><?xml version="1.0" encoding="utf-8"?>
<comments xmlns="http://schemas.openxmlformats.org/spreadsheetml/2006/main">
  <authors>
    <author>KEPCO</author>
  </authors>
  <commentList>
    <comment ref="A1" authorId="0" shapeId="0">
      <text>
        <r>
          <rPr>
            <b/>
            <sz val="11"/>
            <color indexed="81"/>
            <rFont val="돋움"/>
            <family val="3"/>
            <charset val="129"/>
          </rPr>
          <t>사업신청서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평가표의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계량평가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자동계산</t>
        </r>
      </text>
    </comment>
  </commentList>
</comments>
</file>

<file path=xl/sharedStrings.xml><?xml version="1.0" encoding="utf-8"?>
<sst xmlns="http://schemas.openxmlformats.org/spreadsheetml/2006/main" count="179" uniqueCount="139">
  <si>
    <t>구축가능 부지면적 확보율</t>
    <phoneticPr fontId="1" type="noConversion"/>
  </si>
  <si>
    <t>배점</t>
    <phoneticPr fontId="1" type="noConversion"/>
  </si>
  <si>
    <t>점수</t>
    <phoneticPr fontId="1" type="noConversion"/>
  </si>
  <si>
    <t>전용부지 영구 확보율</t>
    <phoneticPr fontId="1" type="noConversion"/>
  </si>
  <si>
    <t>재생에너지 설치부지 집약도</t>
    <phoneticPr fontId="1" type="noConversion"/>
  </si>
  <si>
    <t>비고</t>
    <phoneticPr fontId="1" type="noConversion"/>
  </si>
  <si>
    <t>평지 점유율</t>
    <phoneticPr fontId="1" type="noConversion"/>
  </si>
  <si>
    <t>토목공사비용 분담률</t>
    <phoneticPr fontId="1" type="noConversion"/>
  </si>
  <si>
    <t>경제적 개선 효과</t>
    <phoneticPr fontId="1" type="noConversion"/>
  </si>
  <si>
    <t>디젤 1호기 운전년수</t>
    <phoneticPr fontId="1" type="noConversion"/>
  </si>
  <si>
    <t>디젤 2호기 운전년수</t>
    <phoneticPr fontId="1" type="noConversion"/>
  </si>
  <si>
    <t>디젤 3호기 운전년수</t>
    <phoneticPr fontId="1" type="noConversion"/>
  </si>
  <si>
    <t>디젤발전소 열효율</t>
    <phoneticPr fontId="1" type="noConversion"/>
  </si>
  <si>
    <t>2015년 열효율</t>
  </si>
  <si>
    <t>2016년 열효율</t>
  </si>
  <si>
    <t>2017년 열효율</t>
  </si>
  <si>
    <t>환경 개선 효과</t>
    <phoneticPr fontId="1" type="noConversion"/>
  </si>
  <si>
    <t>행정지원 내역 및 계획</t>
    <phoneticPr fontId="1" type="noConversion"/>
  </si>
  <si>
    <t>‣ 신재생e 관련 지자체 조례 등 개발행위 지원</t>
    <phoneticPr fontId="1" type="noConversion"/>
  </si>
  <si>
    <t>민원, 인·허가 추진 계획</t>
    <phoneticPr fontId="1" type="noConversion"/>
  </si>
  <si>
    <t>ESS설비 설치위치 적정성</t>
    <phoneticPr fontId="1" type="noConversion"/>
  </si>
  <si>
    <t>‣ 민원 및 관련법규 저촉 여부, 처리방안의 적정성
‣ 주민설명회 개최, 동의서 확보, 부지확보 계획 등</t>
    <phoneticPr fontId="1" type="noConversion"/>
  </si>
  <si>
    <t>‣ 발전소 구내 또는 인접부지 신축가능 여부</t>
    <phoneticPr fontId="1" type="noConversion"/>
  </si>
  <si>
    <t>‣ 점수 = 배점 × ∑ (요소별 가중치 × 제공부지 유형)</t>
    <phoneticPr fontId="1" type="noConversion"/>
  </si>
  <si>
    <t>재생
에너지
발전
부지
여건</t>
    <phoneticPr fontId="1" type="noConversion"/>
  </si>
  <si>
    <t>경제성
및
환경성</t>
    <phoneticPr fontId="1" type="noConversion"/>
  </si>
  <si>
    <t>필수
조건</t>
    <phoneticPr fontId="1" type="noConversion"/>
  </si>
  <si>
    <t>사업
추진</t>
    <phoneticPr fontId="1" type="noConversion"/>
  </si>
  <si>
    <t>비계량
(30)</t>
    <phoneticPr fontId="1" type="noConversion"/>
  </si>
  <si>
    <t>계량
(70)</t>
    <phoneticPr fontId="1" type="noConversion"/>
  </si>
  <si>
    <t>내용</t>
    <phoneticPr fontId="1" type="noConversion"/>
  </si>
  <si>
    <t>항목</t>
    <phoneticPr fontId="1" type="noConversion"/>
  </si>
  <si>
    <t>합계</t>
    <phoneticPr fontId="1" type="noConversion"/>
  </si>
  <si>
    <t>계량 소계</t>
    <phoneticPr fontId="1" type="noConversion"/>
  </si>
  <si>
    <t>비계량 소계</t>
    <phoneticPr fontId="1" type="noConversion"/>
  </si>
  <si>
    <t>입력 또는 선택 사항</t>
    <phoneticPr fontId="1" type="noConversion"/>
  </si>
  <si>
    <t>소형도서 재생에너지 전환사업 평가표</t>
    <phoneticPr fontId="1" type="noConversion"/>
  </si>
  <si>
    <t>집약도 30% 이상인 부지 전체의 집약도 합</t>
    <phoneticPr fontId="1" type="noConversion"/>
  </si>
  <si>
    <t>지자체명</t>
    <phoneticPr fontId="1" type="noConversion"/>
  </si>
  <si>
    <t>소속</t>
    <phoneticPr fontId="1" type="noConversion"/>
  </si>
  <si>
    <t>성명</t>
    <phoneticPr fontId="1" type="noConversion"/>
  </si>
  <si>
    <t>Fax</t>
    <phoneticPr fontId="1" type="noConversion"/>
  </si>
  <si>
    <t>작성자
(지자체 담당자)</t>
    <phoneticPr fontId="1" type="noConversion"/>
  </si>
  <si>
    <t>전화</t>
    <phoneticPr fontId="1" type="noConversion"/>
  </si>
  <si>
    <t>핸드폰</t>
    <phoneticPr fontId="1" type="noConversion"/>
  </si>
  <si>
    <t>E-mail</t>
    <phoneticPr fontId="1" type="noConversion"/>
  </si>
  <si>
    <t>도서명</t>
    <phoneticPr fontId="1" type="noConversion"/>
  </si>
  <si>
    <t>소형도서 재생에너지 전환사업 신청서</t>
    <phoneticPr fontId="1" type="noConversion"/>
  </si>
  <si>
    <t>구분</t>
    <phoneticPr fontId="1" type="noConversion"/>
  </si>
  <si>
    <t>태양광</t>
    <phoneticPr fontId="1" type="noConversion"/>
  </si>
  <si>
    <t>풍력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</si>
  <si>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</si>
  <si>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</si>
  <si>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</si>
  <si>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</si>
  <si>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</si>
  <si>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평균</t>
    <phoneticPr fontId="1" type="noConversion"/>
  </si>
  <si>
    <t>1호기</t>
    <phoneticPr fontId="1" type="noConversion"/>
  </si>
  <si>
    <t>2호기</t>
    <phoneticPr fontId="1" type="noConversion"/>
  </si>
  <si>
    <t>3호기</t>
    <phoneticPr fontId="1" type="noConversion"/>
  </si>
  <si>
    <t>4호기</t>
    <phoneticPr fontId="1" type="noConversion"/>
  </si>
  <si>
    <t>디젤</t>
    <phoneticPr fontId="1" type="noConversion"/>
  </si>
  <si>
    <t>기타</t>
    <phoneticPr fontId="1" type="noConversion"/>
  </si>
  <si>
    <t>1. 발전소명</t>
    <phoneticPr fontId="1" type="noConversion"/>
  </si>
  <si>
    <t>2. 발전소 위치</t>
    <phoneticPr fontId="1" type="noConversion"/>
  </si>
  <si>
    <t>4. 경제성 및 환경성</t>
    <phoneticPr fontId="1" type="noConversion"/>
  </si>
  <si>
    <t>디젤설비
노후도</t>
    <phoneticPr fontId="1" type="noConversion"/>
  </si>
  <si>
    <t>5.행정지원 내역 및 계획</t>
    <phoneticPr fontId="1" type="noConversion"/>
  </si>
  <si>
    <t>6.민원, 인허가 추진계획</t>
    <phoneticPr fontId="1" type="noConversion"/>
  </si>
  <si>
    <t>7.ESS설비 설치 위치</t>
    <phoneticPr fontId="1" type="noConversion"/>
  </si>
  <si>
    <t>부지면적
(㎡)</t>
    <phoneticPr fontId="1" type="noConversion"/>
  </si>
  <si>
    <t>부지확보
방식</t>
    <phoneticPr fontId="1" type="noConversion"/>
  </si>
  <si>
    <t>토목공사
분담률 (%)</t>
    <phoneticPr fontId="1" type="noConversion"/>
  </si>
  <si>
    <t>영구임대
(무상)</t>
    <phoneticPr fontId="1" type="noConversion"/>
  </si>
  <si>
    <t>영구임대
(유상)</t>
    <phoneticPr fontId="1" type="noConversion"/>
  </si>
  <si>
    <t>양도
(무상)</t>
    <phoneticPr fontId="1" type="noConversion"/>
  </si>
  <si>
    <t>양도
(유상)</t>
    <phoneticPr fontId="1" type="noConversion"/>
  </si>
  <si>
    <t>환경개선
효과</t>
    <phoneticPr fontId="1" type="noConversion"/>
  </si>
  <si>
    <t>설비용량
(kW)</t>
    <phoneticPr fontId="1" type="noConversion"/>
  </si>
  <si>
    <t>운전년수
(년)</t>
    <phoneticPr fontId="1" type="noConversion"/>
  </si>
  <si>
    <t>디젤발전소
열효율 (%)</t>
    <phoneticPr fontId="1" type="noConversion"/>
  </si>
  <si>
    <t>2019년
발전량(kWh)</t>
    <phoneticPr fontId="1" type="noConversion"/>
  </si>
  <si>
    <t>재생에너지
설비용량(kW)</t>
    <phoneticPr fontId="1" type="noConversion"/>
  </si>
  <si>
    <t>신재생e 관련 지자체 조례 등 개발행위 지원 등에 관한 내용 작성 
 (세부 계획서 별도 제출)</t>
    <phoneticPr fontId="1" type="noConversion"/>
  </si>
  <si>
    <t>집약도 30% 이상 
부지(㎡)</t>
    <phoneticPr fontId="1" type="noConversion"/>
  </si>
  <si>
    <t>나대지 면적
(㎡)</t>
    <phoneticPr fontId="1" type="noConversion"/>
  </si>
  <si>
    <t>디젤 4호기 운전년수</t>
    <phoneticPr fontId="1" type="noConversion"/>
  </si>
  <si>
    <t>2018년 열효율</t>
  </si>
  <si>
    <t>2019년 열효율</t>
  </si>
  <si>
    <t>지자체명</t>
    <phoneticPr fontId="1" type="noConversion"/>
  </si>
  <si>
    <t>도서명</t>
    <phoneticPr fontId="1" type="noConversion"/>
  </si>
  <si>
    <t>발전소명</t>
    <phoneticPr fontId="1" type="noConversion"/>
  </si>
  <si>
    <t>발전소 위치</t>
    <phoneticPr fontId="1" type="noConversion"/>
  </si>
  <si>
    <t>□□도</t>
    <phoneticPr fontId="1" type="noConversion"/>
  </si>
  <si>
    <t>□□도 발전소</t>
    <phoneticPr fontId="1" type="noConversion"/>
  </si>
  <si>
    <t>주소 : ○○남도 ◇◇군 □□도 △△리
 (토지대장, 토지등기부등본, 토지이용계획확인원 제출)</t>
    <phoneticPr fontId="1" type="noConversion"/>
  </si>
  <si>
    <t>2019년 발전량과 동일한 발전량을 PV 또는 풍력으로 발전하는 경우의 설비용량과 이때의 소요면적을 기준으로 함</t>
    <phoneticPr fontId="1" type="noConversion"/>
  </si>
  <si>
    <t>소형도서 재생에너지 전환사업 평가표(세부)</t>
    <phoneticPr fontId="1" type="noConversion"/>
  </si>
  <si>
    <t>발전소 구내 또는 인접부지 신축가능 여부에 관한 내용 작성
 (토지대장, 토지등기부등본, 토지이용계획확인원 제출)</t>
    <phoneticPr fontId="1" type="noConversion"/>
  </si>
  <si>
    <t>민원 및 관련법규 저촉 여부, 처리방안, 주민설명회 개최, 주민 동의서 확보, 부지확보 방안 등에 관한 내용 작성 
 (세부 계획서 별도 제출)</t>
    <phoneticPr fontId="1" type="noConversion"/>
  </si>
  <si>
    <t>2019년 연간 발전량(㎾h)</t>
    <phoneticPr fontId="1" type="noConversion"/>
  </si>
  <si>
    <t xml:space="preserve">100% PV 기준 설비용량(㎾) [계산] </t>
    <phoneticPr fontId="1" type="noConversion"/>
  </si>
  <si>
    <t xml:space="preserve">100% 풍력 기준 설비용량(㎾) [계산] </t>
    <phoneticPr fontId="1" type="noConversion"/>
  </si>
  <si>
    <t>구축 예상 풍력 설비용량(㎾) [계산]</t>
    <phoneticPr fontId="1" type="noConversion"/>
  </si>
  <si>
    <t>디젤 1호기 용량(㎾)</t>
    <phoneticPr fontId="1" type="noConversion"/>
  </si>
  <si>
    <t>디젤 2호기 용량(㎾)</t>
    <phoneticPr fontId="1" type="noConversion"/>
  </si>
  <si>
    <t>디젤 3호기 용량(㎾)</t>
    <phoneticPr fontId="1" type="noConversion"/>
  </si>
  <si>
    <t>디젤 4호기 용량(㎾)</t>
    <phoneticPr fontId="1" type="noConversion"/>
  </si>
  <si>
    <t>PV 예상 발전량(㎾h) [계산]</t>
    <phoneticPr fontId="1" type="noConversion"/>
  </si>
  <si>
    <t>풍력 예상 발전량(㎾h) [계산]</t>
    <phoneticPr fontId="1" type="noConversion"/>
  </si>
  <si>
    <t xml:space="preserve">100% PV 구축 소요면적(㎡) [계산] </t>
    <phoneticPr fontId="1" type="noConversion"/>
  </si>
  <si>
    <t xml:space="preserve">100% 풍력 구축 소요면적(㎡) [계산] </t>
    <phoneticPr fontId="1" type="noConversion"/>
  </si>
  <si>
    <t>풍력부지 확보면적(㎡)</t>
    <phoneticPr fontId="1" type="noConversion"/>
  </si>
  <si>
    <t>양도(무상) 부지 면적(㎡)</t>
    <phoneticPr fontId="1" type="noConversion"/>
  </si>
  <si>
    <t>양도(유상) 부지 면적(㎡)</t>
    <phoneticPr fontId="1" type="noConversion"/>
  </si>
  <si>
    <t>영구임대(무상) 부지 면적(㎡)</t>
    <phoneticPr fontId="1" type="noConversion"/>
  </si>
  <si>
    <t>영구임대(유상) 부지 면적(㎡)</t>
    <phoneticPr fontId="1" type="noConversion"/>
  </si>
  <si>
    <t>나대지 면적(㎡)</t>
    <phoneticPr fontId="1" type="noConversion"/>
  </si>
  <si>
    <t>○○군</t>
    <phoneticPr fontId="1" type="noConversion"/>
  </si>
  <si>
    <t>3. 부지확보
 (토지대장, 토지 등기부등본, 토지
  이용계획 확인원 제출)</t>
    <phoneticPr fontId="1" type="noConversion"/>
  </si>
  <si>
    <t>‣ 점수 = 배점 × 재생e 발전량 / 2019년 발전량 x 100 [%]
  - 재생e 발전량 = ∑ [설비용량 × 8,760h × 이용률 × (1+연평균 부하증가율)10]
  - 재생e 발전비율이 높을수록 환경오염물질 배출이 적음</t>
    <phoneticPr fontId="1" type="noConversion"/>
  </si>
  <si>
    <t>‣ 점수 = 배점 × (1 - 디젤발전소 열효율(%))
  - 열효율이 낮을수록 에너지 이용효율 개선 폭이 넓음</t>
    <phoneticPr fontId="1" type="noConversion"/>
  </si>
  <si>
    <t>‣ 점수 = 배점 × 디젤발전설비 노후도(%)
  - 내용년수 : 15년 (고속기 기준)</t>
    <phoneticPr fontId="1" type="noConversion"/>
  </si>
  <si>
    <t>‣ 점수 = 배점 × 분담률(%)
  - 사업진행 전 협약가능 지자체만 적용</t>
    <phoneticPr fontId="1" type="noConversion"/>
  </si>
  <si>
    <t>‣ 점수 = 배점 × 평지 점유율(%)
  - 부지형태에 따른 평가 (남북 경사 5도 이하 적용)</t>
    <phoneticPr fontId="1" type="noConversion"/>
  </si>
  <si>
    <t>‣ 점수 = 배점 × 집약도(%)
  - 확보부지의 30%이상 면적만 계상</t>
    <phoneticPr fontId="1" type="noConversion"/>
  </si>
  <si>
    <t>①번 항목 부지 접근성 확보를 위한 도로
개설, 포장 등 토목비용 분담</t>
    <phoneticPr fontId="1" type="noConversion"/>
  </si>
  <si>
    <t>8.재생e설비 운영현황 및 계획</t>
    <phoneticPr fontId="1" type="noConversion"/>
  </si>
  <si>
    <t>재생e설비 운영현황 및 계획</t>
    <phoneticPr fontId="1" type="noConversion"/>
  </si>
  <si>
    <t>기존 재생e 설비의 운영상태 및 운영계획 제출, 부지확보 면적에 따른 재생에너지원별 용량구성 내역 제출
향후 점검계획, 점검방법 및 주기, 고장발생 시 처리방법 등 사후관리에 관한 내용 작성 
 (세부 운영현황 및 계획서 별도제출)</t>
    <phoneticPr fontId="1" type="noConversion"/>
  </si>
  <si>
    <t>‣ 기존 재생e 설비의 운영상태 및 운영계획의 적정성
‣ 도서특성을 감안한 에너지원 및 용량구성 적정성
‣ 향후 점검계획, 점검방법 및 주기, 고장발생 시 처리방법 등 사후관리의 구체성</t>
    <phoneticPr fontId="1" type="noConversion"/>
  </si>
  <si>
    <t xml:space="preserve"> * [별첨 2]를 참고하여 [별첨 4]의 자체평가표 작성 후 사업신청서 작성(자체평가표 신청서에 첨부)
 * 4번 : 3번의 발전원별 부지면적에 따라 재생e 설비용량 산출, 전력수급실적 증빙자료 별도 제출
 * 5~8번 : 추진계획을 요약하여 작성하며, 세부내역은 별도제출
 * 8번 : 기존 재생e설비의 운영현황 제출(설비용량·상태, 운영기간, 이용률, 운영·교체계획 등)</t>
    <phoneticPr fontId="1" type="noConversion"/>
  </si>
  <si>
    <t>주택설치</t>
    <phoneticPr fontId="1" type="noConversion"/>
  </si>
  <si>
    <t>주택PV 확보면적(㎡)</t>
    <phoneticPr fontId="1" type="noConversion"/>
  </si>
  <si>
    <t>집단PV 확보면적(㎡)</t>
    <phoneticPr fontId="1" type="noConversion"/>
  </si>
  <si>
    <t>구축 예상 집단PV 설비용량(㎾) [계산]</t>
    <phoneticPr fontId="1" type="noConversion"/>
  </si>
  <si>
    <t>구축 예상 주택PV 설비용량(㎾) [계산]</t>
    <phoneticPr fontId="1" type="noConversion"/>
  </si>
  <si>
    <t>‣ 점수(y) = 배점 × (PV부지확보율 + 0.22×풍력부지확보율)
 - PV부지확보율 = ((집단PV 제공면적+1.67 ×주택PV 제공면적) / 100% PV구축 소요면적)
 - 풍력부지확보율 = (풍력 제공면적 / 100% 풍력구축 소요면적)
 - ’19년 디젤발전량에 준하는 PV 또는 풍력 설치를 위한 부지면적 확보비율</t>
    <phoneticPr fontId="1" type="noConversion"/>
  </si>
  <si>
    <t xml:space="preserve">  → 집단PV 환산면적(㎡)[계산]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</si>
</sst>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);[Red]\(0.0\)"/>
    <numFmt numFmtId="178" formatCode="0.00_);[Red]\(0.0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.5"/>
      <color theme="1"/>
      <name val="맑은 고딕"/>
      <family val="2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0"/>
      <color rgb="FF0070C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0" fillId="4" borderId="1" xfId="0" applyFill="1" applyBorder="1" applyAlignment="1">
      <alignment horizontal="center" vertical="center"/>
    </xf>
    <xf numFmtId="176" fontId="0" fillId="4" borderId="1" xfId="0" applyNumberFormat="1" applyFill="1" applyBorder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176" fontId="0" fillId="4" borderId="1" xfId="0" applyNumberFormat="1" applyFill="1" applyBorder="1" applyAlignment="1">
      <alignment horizontal="center" vertical="center"/>
    </xf>
    <xf numFmtId="9" fontId="0" fillId="4" borderId="1" xfId="0" applyNumberFormat="1" applyFill="1" applyBorder="1">
      <alignment vertical="center"/>
    </xf>
    <xf numFmtId="176" fontId="0" fillId="4" borderId="0" xfId="0" applyNumberFormat="1" applyFill="1" applyBorder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left" vertical="center"/>
    </xf>
    <xf numFmtId="176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top" wrapText="1"/>
    </xf>
    <xf numFmtId="176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176" fontId="0" fillId="4" borderId="3" xfId="0" applyNumberFormat="1" applyFill="1" applyBorder="1" applyAlignment="1">
      <alignment horizontal="center" vertical="center"/>
    </xf>
    <xf numFmtId="176" fontId="2" fillId="2" borderId="14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top" wrapText="1"/>
    </xf>
    <xf numFmtId="176" fontId="2" fillId="3" borderId="8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top" wrapText="1"/>
    </xf>
    <xf numFmtId="0" fontId="2" fillId="0" borderId="0" xfId="0" applyFont="1">
      <alignment vertical="center"/>
    </xf>
    <xf numFmtId="177" fontId="0" fillId="0" borderId="0" xfId="0" applyNumberFormat="1" applyAlignment="1">
      <alignment horizontal="center" vertical="center"/>
    </xf>
    <xf numFmtId="177" fontId="0" fillId="4" borderId="0" xfId="0" applyNumberForma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/>
    </xf>
    <xf numFmtId="176" fontId="0" fillId="5" borderId="1" xfId="0" applyNumberFormat="1" applyFill="1" applyBorder="1">
      <alignment vertical="center"/>
    </xf>
    <xf numFmtId="0" fontId="0" fillId="5" borderId="1" xfId="0" applyFill="1" applyBorder="1" applyAlignment="1">
      <alignment vertical="center" wrapText="1"/>
    </xf>
    <xf numFmtId="176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76" fontId="0" fillId="4" borderId="1" xfId="0" applyNumberForma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5" fillId="4" borderId="0" xfId="0" applyFont="1" applyFill="1" applyAlignment="1">
      <alignment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/>
    </xf>
    <xf numFmtId="176" fontId="6" fillId="4" borderId="24" xfId="0" applyNumberFormat="1" applyFon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vertical="center"/>
    </xf>
    <xf numFmtId="176" fontId="0" fillId="4" borderId="1" xfId="0" applyNumberFormat="1" applyFill="1" applyBorder="1" applyAlignment="1">
      <alignment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4" borderId="28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29" xfId="0" applyFill="1" applyBorder="1" applyAlignment="1">
      <alignment vertical="center"/>
    </xf>
    <xf numFmtId="0" fontId="0" fillId="4" borderId="25" xfId="0" applyFill="1" applyBorder="1" applyAlignment="1">
      <alignment vertical="center"/>
    </xf>
    <xf numFmtId="0" fontId="0" fillId="4" borderId="30" xfId="0" applyFill="1" applyBorder="1" applyAlignment="1">
      <alignment vertical="center"/>
    </xf>
    <xf numFmtId="0" fontId="0" fillId="4" borderId="45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176" fontId="0" fillId="4" borderId="46" xfId="0" applyNumberFormat="1" applyFill="1" applyBorder="1">
      <alignment vertical="center"/>
    </xf>
    <xf numFmtId="176" fontId="0" fillId="5" borderId="18" xfId="0" applyNumberFormat="1" applyFill="1" applyBorder="1">
      <alignment vertical="center"/>
    </xf>
    <xf numFmtId="176" fontId="0" fillId="5" borderId="47" xfId="0" applyNumberFormat="1" applyFill="1" applyBorder="1">
      <alignment vertical="center"/>
    </xf>
    <xf numFmtId="0" fontId="0" fillId="4" borderId="46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/>
    </xf>
    <xf numFmtId="0" fontId="0" fillId="4" borderId="20" xfId="0" applyFill="1" applyBorder="1" applyAlignment="1">
      <alignment vertical="center"/>
    </xf>
    <xf numFmtId="176" fontId="0" fillId="4" borderId="20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41" xfId="0" applyFill="1" applyBorder="1" applyAlignment="1">
      <alignment vertical="center"/>
    </xf>
    <xf numFmtId="177" fontId="2" fillId="2" borderId="4" xfId="0" applyNumberFormat="1" applyFont="1" applyFill="1" applyBorder="1" applyAlignment="1">
      <alignment horizontal="center" vertical="center"/>
    </xf>
    <xf numFmtId="0" fontId="0" fillId="4" borderId="42" xfId="0" applyFill="1" applyBorder="1" applyAlignment="1">
      <alignment vertical="center"/>
    </xf>
    <xf numFmtId="0" fontId="0" fillId="4" borderId="43" xfId="0" applyFill="1" applyBorder="1" applyAlignment="1">
      <alignment vertical="center"/>
    </xf>
    <xf numFmtId="0" fontId="8" fillId="4" borderId="42" xfId="0" applyFont="1" applyFill="1" applyBorder="1" applyAlignment="1">
      <alignment vertical="center"/>
    </xf>
    <xf numFmtId="0" fontId="0" fillId="4" borderId="6" xfId="0" applyFill="1" applyBorder="1" applyAlignment="1">
      <alignment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0" fillId="4" borderId="4" xfId="0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176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78" fontId="0" fillId="4" borderId="6" xfId="0" applyNumberFormat="1" applyFill="1" applyBorder="1" applyAlignment="1">
      <alignment horizontal="center" vertical="center"/>
    </xf>
    <xf numFmtId="178" fontId="0" fillId="4" borderId="36" xfId="0" applyNumberFormat="1" applyFill="1" applyBorder="1" applyAlignment="1">
      <alignment horizontal="center" vertical="center"/>
    </xf>
    <xf numFmtId="178" fontId="2" fillId="3" borderId="9" xfId="0" applyNumberFormat="1" applyFont="1" applyFill="1" applyBorder="1" applyAlignment="1">
      <alignment horizontal="center" vertical="center"/>
    </xf>
    <xf numFmtId="178" fontId="0" fillId="4" borderId="4" xfId="0" applyNumberFormat="1" applyFill="1" applyBorder="1" applyAlignment="1">
      <alignment horizontal="center" vertical="center"/>
    </xf>
    <xf numFmtId="178" fontId="2" fillId="2" borderId="15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7" fillId="4" borderId="30" xfId="0" applyFont="1" applyFill="1" applyBorder="1" applyAlignment="1">
      <alignment horizontal="left" vertical="center" wrapText="1"/>
    </xf>
    <xf numFmtId="0" fontId="7" fillId="4" borderId="19" xfId="0" applyFont="1" applyFill="1" applyBorder="1" applyAlignment="1">
      <alignment horizontal="left" vertical="center" wrapText="1"/>
    </xf>
    <xf numFmtId="0" fontId="7" fillId="4" borderId="32" xfId="0" applyFont="1" applyFill="1" applyBorder="1" applyAlignment="1">
      <alignment horizontal="left" vertical="center"/>
    </xf>
    <xf numFmtId="0" fontId="7" fillId="4" borderId="33" xfId="0" applyFont="1" applyFill="1" applyBorder="1" applyAlignment="1">
      <alignment horizontal="left" vertical="center"/>
    </xf>
    <xf numFmtId="0" fontId="7" fillId="4" borderId="34" xfId="0" applyFont="1" applyFill="1" applyBorder="1" applyAlignment="1">
      <alignment horizontal="left" vertical="center"/>
    </xf>
    <xf numFmtId="0" fontId="7" fillId="4" borderId="20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left" vertical="center" wrapText="1"/>
    </xf>
    <xf numFmtId="0" fontId="6" fillId="4" borderId="35" xfId="0" applyFont="1" applyFill="1" applyBorder="1" applyAlignment="1">
      <alignment horizontal="left" vertical="center" wrapText="1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left" vertical="center"/>
    </xf>
    <xf numFmtId="0" fontId="7" fillId="4" borderId="26" xfId="0" applyFont="1" applyFill="1" applyBorder="1" applyAlignment="1">
      <alignment horizontal="left" vertical="center"/>
    </xf>
    <xf numFmtId="0" fontId="7" fillId="4" borderId="27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/>
    </xf>
    <xf numFmtId="0" fontId="7" fillId="4" borderId="28" xfId="0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31" xfId="0" applyFont="1" applyFill="1" applyBorder="1" applyAlignment="1">
      <alignment horizontal="left" vertical="center"/>
    </xf>
    <xf numFmtId="0" fontId="7" fillId="4" borderId="23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4" borderId="44" xfId="0" applyFill="1" applyBorder="1" applyAlignment="1">
      <alignment horizontal="left" vertical="center"/>
    </xf>
    <xf numFmtId="0" fontId="0" fillId="4" borderId="48" xfId="0" applyFill="1" applyBorder="1" applyAlignment="1">
      <alignment horizontal="left" vertical="center"/>
    </xf>
    <xf numFmtId="0" fontId="0" fillId="4" borderId="45" xfId="0" applyFill="1" applyBorder="1" applyAlignment="1">
      <alignment horizontal="left" vertical="center"/>
    </xf>
    <xf numFmtId="0" fontId="0" fillId="4" borderId="49" xfId="0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46" xfId="0" applyFill="1" applyBorder="1" applyAlignment="1">
      <alignment horizontal="left" vertical="center"/>
    </xf>
    <xf numFmtId="0" fontId="0" fillId="4" borderId="26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0" fillId="4" borderId="42" xfId="0" applyFill="1" applyBorder="1" applyAlignment="1">
      <alignment horizontal="left" vertical="center"/>
    </xf>
    <xf numFmtId="0" fontId="0" fillId="4" borderId="17" xfId="0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0" fillId="4" borderId="20" xfId="0" applyFill="1" applyBorder="1" applyAlignment="1">
      <alignment horizontal="left" vertical="center"/>
    </xf>
    <xf numFmtId="0" fontId="0" fillId="4" borderId="21" xfId="0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41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left" vertical="center" wrapText="1"/>
    </xf>
    <xf numFmtId="0" fontId="0" fillId="4" borderId="36" xfId="0" applyFill="1" applyBorder="1" applyAlignment="1">
      <alignment horizontal="left" vertical="center" wrapText="1"/>
    </xf>
    <xf numFmtId="0" fontId="0" fillId="4" borderId="37" xfId="0" applyFill="1" applyBorder="1" applyAlignment="1">
      <alignment horizontal="left" vertical="center" wrapText="1"/>
    </xf>
    <xf numFmtId="0" fontId="0" fillId="4" borderId="38" xfId="0" applyFill="1" applyBorder="1" applyAlignment="1">
      <alignment horizontal="left" vertical="center" wrapText="1"/>
    </xf>
    <xf numFmtId="176" fontId="0" fillId="4" borderId="20" xfId="0" applyNumberFormat="1" applyFill="1" applyBorder="1" applyAlignment="1">
      <alignment horizontal="center" vertical="center"/>
    </xf>
    <xf numFmtId="176" fontId="0" fillId="4" borderId="2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7" fontId="0" fillId="4" borderId="1" xfId="0" applyNumberFormat="1" applyFill="1" applyBorder="1" applyAlignment="1">
      <alignment horizontal="center" vertical="center"/>
    </xf>
    <xf numFmtId="177" fontId="0" fillId="4" borderId="20" xfId="0" applyNumberFormat="1" applyFill="1" applyBorder="1" applyAlignment="1">
      <alignment horizontal="center" vertical="center"/>
    </xf>
    <xf numFmtId="177" fontId="0" fillId="4" borderId="21" xfId="0" applyNumberFormat="1" applyFill="1" applyBorder="1" applyAlignment="1">
      <alignment horizontal="center" vertical="center"/>
    </xf>
    <xf numFmtId="177" fontId="0" fillId="4" borderId="22" xfId="0" applyNumberFormat="1" applyFill="1" applyBorder="1" applyAlignment="1">
      <alignment horizontal="center" vertical="center"/>
    </xf>
    <xf numFmtId="177" fontId="0" fillId="4" borderId="1" xfId="0" applyNumberFormat="1" applyFill="1" applyBorder="1" applyAlignment="1">
      <alignment horizontal="center" vertical="center"/>
    </xf>
    <xf numFmtId="177" fontId="2" fillId="3" borderId="8" xfId="0" applyNumberFormat="1" applyFont="1" applyFill="1" applyBorder="1" applyAlignment="1">
      <alignment horizontal="center" vertical="center"/>
    </xf>
    <xf numFmtId="177" fontId="0" fillId="4" borderId="3" xfId="0" applyNumberFormat="1" applyFill="1" applyBorder="1" applyAlignment="1">
      <alignment horizontal="center" vertical="center"/>
    </xf>
    <xf numFmtId="177" fontId="2" fillId="2" borderId="1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25</xdr:row>
      <xdr:rowOff>171449</xdr:rowOff>
    </xdr:from>
    <xdr:to>
      <xdr:col>8</xdr:col>
      <xdr:colOff>3473837</xdr:colOff>
      <xdr:row>28</xdr:row>
      <xdr:rowOff>161924</xdr:rowOff>
    </xdr:to>
    <xdr:pic>
      <xdr:nvPicPr>
        <xdr:cNvPr id="3" name="_x628328144" descr="DRW00000bf4ba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0" y="5762624"/>
          <a:ext cx="3273812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3"/>
  <sheetViews>
    <sheetView view="pageBreakPreview" topLeftCell="A10" zoomScaleNormal="100" zoomScaleSheetLayoutView="100" workbookViewId="0">
      <selection activeCell="D22" sqref="D22"/>
    </sheetView>
  </sheetViews>
  <sheetFormatPr defaultRowHeight="16.5" x14ac:dyDescent="0.3"/>
  <cols>
    <col min="1" max="1" width="16.375" style="40" customWidth="1"/>
    <col min="2" max="2" width="10.75" style="40" customWidth="1"/>
    <col min="3" max="8" width="14.625" style="40" customWidth="1"/>
    <col min="9" max="16384" width="9" style="40"/>
  </cols>
  <sheetData>
    <row r="1" spans="1:9" ht="26.25" x14ac:dyDescent="0.3">
      <c r="A1" s="95" t="s">
        <v>47</v>
      </c>
      <c r="B1" s="95"/>
      <c r="C1" s="95"/>
      <c r="D1" s="95"/>
      <c r="E1" s="95"/>
      <c r="F1" s="95"/>
      <c r="G1" s="95"/>
      <c r="H1" s="95"/>
    </row>
    <row r="2" spans="1:9" s="41" customFormat="1" ht="14.25" thickBot="1" x14ac:dyDescent="0.35"/>
    <row r="3" spans="1:9" s="41" customFormat="1" ht="33" customHeight="1" x14ac:dyDescent="0.3">
      <c r="A3" s="118" t="s">
        <v>38</v>
      </c>
      <c r="B3" s="119"/>
      <c r="C3" s="96" t="s">
        <v>118</v>
      </c>
      <c r="D3" s="96"/>
      <c r="E3" s="96"/>
      <c r="F3" s="48" t="s">
        <v>46</v>
      </c>
      <c r="G3" s="96" t="s">
        <v>93</v>
      </c>
      <c r="H3" s="99"/>
    </row>
    <row r="4" spans="1:9" s="41" customFormat="1" ht="33" customHeight="1" x14ac:dyDescent="0.3">
      <c r="A4" s="120" t="s">
        <v>42</v>
      </c>
      <c r="B4" s="121"/>
      <c r="C4" s="46" t="s">
        <v>39</v>
      </c>
      <c r="D4" s="97"/>
      <c r="E4" s="97"/>
      <c r="F4" s="46" t="s">
        <v>43</v>
      </c>
      <c r="G4" s="97"/>
      <c r="H4" s="100"/>
    </row>
    <row r="5" spans="1:9" s="41" customFormat="1" ht="33" customHeight="1" x14ac:dyDescent="0.3">
      <c r="A5" s="122"/>
      <c r="B5" s="123"/>
      <c r="C5" s="46" t="s">
        <v>40</v>
      </c>
      <c r="D5" s="97"/>
      <c r="E5" s="97"/>
      <c r="F5" s="46" t="s">
        <v>44</v>
      </c>
      <c r="G5" s="97"/>
      <c r="H5" s="100"/>
    </row>
    <row r="6" spans="1:9" s="41" customFormat="1" ht="33" customHeight="1" thickBot="1" x14ac:dyDescent="0.35">
      <c r="A6" s="124"/>
      <c r="B6" s="125"/>
      <c r="C6" s="47" t="s">
        <v>41</v>
      </c>
      <c r="D6" s="98"/>
      <c r="E6" s="98"/>
      <c r="F6" s="47" t="s">
        <v>45</v>
      </c>
      <c r="G6" s="98"/>
      <c r="H6" s="101"/>
    </row>
    <row r="7" spans="1:9" s="41" customFormat="1" ht="9" customHeight="1" thickBot="1" x14ac:dyDescent="0.35">
      <c r="A7" s="44"/>
      <c r="B7" s="44"/>
      <c r="C7" s="45"/>
      <c r="D7" s="45"/>
      <c r="E7" s="45"/>
      <c r="F7" s="45"/>
      <c r="G7" s="45"/>
      <c r="H7" s="45"/>
    </row>
    <row r="8" spans="1:9" s="41" customFormat="1" ht="30" customHeight="1" x14ac:dyDescent="0.3">
      <c r="A8" s="126" t="s">
        <v>63</v>
      </c>
      <c r="B8" s="127"/>
      <c r="C8" s="134" t="s">
        <v>94</v>
      </c>
      <c r="D8" s="134"/>
      <c r="E8" s="134"/>
      <c r="F8" s="134"/>
      <c r="G8" s="134"/>
      <c r="H8" s="135"/>
      <c r="I8" s="42"/>
    </row>
    <row r="9" spans="1:9" s="41" customFormat="1" ht="30" customHeight="1" x14ac:dyDescent="0.3">
      <c r="A9" s="102" t="s">
        <v>64</v>
      </c>
      <c r="B9" s="103"/>
      <c r="C9" s="104" t="s">
        <v>95</v>
      </c>
      <c r="D9" s="104"/>
      <c r="E9" s="104"/>
      <c r="F9" s="104"/>
      <c r="G9" s="104"/>
      <c r="H9" s="105"/>
      <c r="I9" s="43"/>
    </row>
    <row r="10" spans="1:9" s="41" customFormat="1" ht="30" customHeight="1" x14ac:dyDescent="0.3">
      <c r="A10" s="128" t="s">
        <v>119</v>
      </c>
      <c r="B10" s="129"/>
      <c r="C10" s="46" t="s">
        <v>48</v>
      </c>
      <c r="D10" s="49" t="s">
        <v>71</v>
      </c>
      <c r="E10" s="49" t="s">
        <v>70</v>
      </c>
      <c r="F10" s="49" t="s">
        <v>84</v>
      </c>
      <c r="G10" s="49" t="s">
        <v>85</v>
      </c>
      <c r="H10" s="50" t="s">
        <v>72</v>
      </c>
    </row>
    <row r="11" spans="1:9" s="41" customFormat="1" ht="30" customHeight="1" x14ac:dyDescent="0.3">
      <c r="A11" s="130"/>
      <c r="B11" s="131"/>
      <c r="C11" s="141" t="s">
        <v>49</v>
      </c>
      <c r="D11" s="49" t="s">
        <v>75</v>
      </c>
      <c r="E11" s="53">
        <v>2000</v>
      </c>
      <c r="F11" s="53">
        <v>500</v>
      </c>
      <c r="G11" s="53">
        <v>500</v>
      </c>
      <c r="H11" s="136">
        <v>50</v>
      </c>
    </row>
    <row r="12" spans="1:9" s="41" customFormat="1" ht="30" customHeight="1" x14ac:dyDescent="0.3">
      <c r="A12" s="130"/>
      <c r="B12" s="131"/>
      <c r="C12" s="114"/>
      <c r="D12" s="49" t="s">
        <v>76</v>
      </c>
      <c r="E12" s="53">
        <v>0</v>
      </c>
      <c r="F12" s="53">
        <v>0</v>
      </c>
      <c r="G12" s="53">
        <v>0</v>
      </c>
      <c r="H12" s="137"/>
    </row>
    <row r="13" spans="1:9" s="41" customFormat="1" ht="30" customHeight="1" x14ac:dyDescent="0.3">
      <c r="A13" s="130"/>
      <c r="B13" s="131"/>
      <c r="C13" s="114"/>
      <c r="D13" s="49" t="s">
        <v>73</v>
      </c>
      <c r="E13" s="53">
        <v>0</v>
      </c>
      <c r="F13" s="53">
        <v>0</v>
      </c>
      <c r="G13" s="53">
        <v>0</v>
      </c>
      <c r="H13" s="137"/>
    </row>
    <row r="14" spans="1:9" s="41" customFormat="1" ht="30" customHeight="1" x14ac:dyDescent="0.3">
      <c r="A14" s="130"/>
      <c r="B14" s="131"/>
      <c r="C14" s="114"/>
      <c r="D14" s="49" t="s">
        <v>74</v>
      </c>
      <c r="E14" s="53">
        <v>0</v>
      </c>
      <c r="F14" s="53">
        <v>0</v>
      </c>
      <c r="G14" s="53">
        <v>0</v>
      </c>
      <c r="H14" s="137"/>
    </row>
    <row r="15" spans="1:9" s="41" customFormat="1" ht="30" customHeight="1" x14ac:dyDescent="0.3">
      <c r="A15" s="130"/>
      <c r="B15" s="131"/>
      <c r="C15" s="115"/>
      <c r="D15" s="86" t="s">
        <v>132</v>
      </c>
      <c r="E15" s="53">
        <v>500</v>
      </c>
      <c r="F15" s="55"/>
      <c r="G15" s="55"/>
      <c r="H15" s="137"/>
    </row>
    <row r="16" spans="1:9" s="41" customFormat="1" ht="30" customHeight="1" x14ac:dyDescent="0.3">
      <c r="A16" s="130"/>
      <c r="B16" s="131"/>
      <c r="C16" s="141" t="s">
        <v>50</v>
      </c>
      <c r="D16" s="49" t="s">
        <v>75</v>
      </c>
      <c r="E16" s="53">
        <v>300</v>
      </c>
      <c r="F16" s="53">
        <v>300</v>
      </c>
      <c r="G16" s="53">
        <v>300</v>
      </c>
      <c r="H16" s="137"/>
    </row>
    <row r="17" spans="1:8" s="41" customFormat="1" ht="30" customHeight="1" x14ac:dyDescent="0.3">
      <c r="A17" s="130"/>
      <c r="B17" s="131"/>
      <c r="C17" s="114"/>
      <c r="D17" s="49" t="s">
        <v>76</v>
      </c>
      <c r="E17" s="53">
        <v>0</v>
      </c>
      <c r="F17" s="53">
        <v>0</v>
      </c>
      <c r="G17" s="53">
        <v>0</v>
      </c>
      <c r="H17" s="137"/>
    </row>
    <row r="18" spans="1:8" s="41" customFormat="1" ht="30" customHeight="1" x14ac:dyDescent="0.3">
      <c r="A18" s="130"/>
      <c r="B18" s="131"/>
      <c r="C18" s="114"/>
      <c r="D18" s="49" t="s">
        <v>73</v>
      </c>
      <c r="E18" s="53">
        <v>0</v>
      </c>
      <c r="F18" s="53">
        <v>0</v>
      </c>
      <c r="G18" s="53">
        <v>0</v>
      </c>
      <c r="H18" s="137"/>
    </row>
    <row r="19" spans="1:8" s="41" customFormat="1" ht="30" customHeight="1" x14ac:dyDescent="0.3">
      <c r="A19" s="130"/>
      <c r="B19" s="131"/>
      <c r="C19" s="115"/>
      <c r="D19" s="49" t="s">
        <v>74</v>
      </c>
      <c r="E19" s="53">
        <v>0</v>
      </c>
      <c r="F19" s="53">
        <v>0</v>
      </c>
      <c r="G19" s="53">
        <v>0</v>
      </c>
      <c r="H19" s="138"/>
    </row>
    <row r="20" spans="1:8" s="41" customFormat="1" ht="30" customHeight="1" x14ac:dyDescent="0.3">
      <c r="A20" s="132"/>
      <c r="B20" s="133"/>
      <c r="C20" s="139" t="s">
        <v>32</v>
      </c>
      <c r="D20" s="140"/>
      <c r="E20" s="54">
        <f>SUM(E11:E19)</f>
        <v>2800</v>
      </c>
      <c r="F20" s="54">
        <f>SUM(F11:F19)</f>
        <v>800</v>
      </c>
      <c r="G20" s="54">
        <f>SUM(G11:G19)</f>
        <v>800</v>
      </c>
      <c r="H20" s="52">
        <f>SUM(H11:H19)</f>
        <v>50</v>
      </c>
    </row>
    <row r="21" spans="1:8" s="41" customFormat="1" ht="30" customHeight="1" x14ac:dyDescent="0.3">
      <c r="A21" s="110" t="s">
        <v>65</v>
      </c>
      <c r="B21" s="113" t="s">
        <v>66</v>
      </c>
      <c r="C21" s="46" t="s">
        <v>48</v>
      </c>
      <c r="D21" s="46" t="s">
        <v>57</v>
      </c>
      <c r="E21" s="46" t="s">
        <v>58</v>
      </c>
      <c r="F21" s="46" t="s">
        <v>59</v>
      </c>
      <c r="G21" s="46" t="s">
        <v>60</v>
      </c>
      <c r="H21" s="51" t="s">
        <v>32</v>
      </c>
    </row>
    <row r="22" spans="1:8" s="41" customFormat="1" ht="30" customHeight="1" x14ac:dyDescent="0.3">
      <c r="A22" s="111"/>
      <c r="B22" s="114"/>
      <c r="C22" s="49" t="s">
        <v>78</v>
      </c>
      <c r="D22" s="38">
        <v>100</v>
      </c>
      <c r="E22" s="38">
        <v>100</v>
      </c>
      <c r="F22" s="38">
        <v>50</v>
      </c>
      <c r="G22" s="38">
        <v>50</v>
      </c>
      <c r="H22" s="52">
        <f>SUM(D22:G22)</f>
        <v>300</v>
      </c>
    </row>
    <row r="23" spans="1:8" s="41" customFormat="1" ht="30" customHeight="1" x14ac:dyDescent="0.3">
      <c r="A23" s="111"/>
      <c r="B23" s="115"/>
      <c r="C23" s="49" t="s">
        <v>79</v>
      </c>
      <c r="D23" s="38">
        <v>10</v>
      </c>
      <c r="E23" s="38">
        <v>10</v>
      </c>
      <c r="F23" s="38">
        <v>5</v>
      </c>
      <c r="G23" s="38">
        <v>5</v>
      </c>
      <c r="H23" s="39"/>
    </row>
    <row r="24" spans="1:8" s="41" customFormat="1" ht="30" customHeight="1" x14ac:dyDescent="0.3">
      <c r="A24" s="111"/>
      <c r="B24" s="113" t="s">
        <v>80</v>
      </c>
      <c r="C24" s="46" t="s">
        <v>51</v>
      </c>
      <c r="D24" s="46" t="s">
        <v>52</v>
      </c>
      <c r="E24" s="46" t="s">
        <v>53</v>
      </c>
      <c r="F24" s="46" t="s">
        <v>54</v>
      </c>
      <c r="G24" s="46" t="s">
        <v>55</v>
      </c>
      <c r="H24" s="51" t="s">
        <v>56</v>
      </c>
    </row>
    <row r="25" spans="1:8" s="41" customFormat="1" ht="30" customHeight="1" x14ac:dyDescent="0.3">
      <c r="A25" s="111"/>
      <c r="B25" s="115"/>
      <c r="C25" s="38">
        <v>25</v>
      </c>
      <c r="D25" s="38">
        <v>25</v>
      </c>
      <c r="E25" s="38">
        <v>20</v>
      </c>
      <c r="F25" s="38">
        <v>20</v>
      </c>
      <c r="G25" s="38">
        <v>20</v>
      </c>
      <c r="H25" s="52">
        <f>AVERAGE(C25:G25)</f>
        <v>22</v>
      </c>
    </row>
    <row r="26" spans="1:8" s="41" customFormat="1" ht="30" customHeight="1" x14ac:dyDescent="0.3">
      <c r="A26" s="111"/>
      <c r="B26" s="113" t="s">
        <v>77</v>
      </c>
      <c r="C26" s="46" t="s">
        <v>48</v>
      </c>
      <c r="D26" s="46" t="s">
        <v>61</v>
      </c>
      <c r="E26" s="46" t="s">
        <v>49</v>
      </c>
      <c r="F26" s="46" t="s">
        <v>50</v>
      </c>
      <c r="G26" s="46" t="s">
        <v>62</v>
      </c>
      <c r="H26" s="51" t="s">
        <v>32</v>
      </c>
    </row>
    <row r="27" spans="1:8" s="41" customFormat="1" ht="30" customHeight="1" x14ac:dyDescent="0.3">
      <c r="A27" s="111"/>
      <c r="B27" s="114"/>
      <c r="C27" s="49" t="s">
        <v>81</v>
      </c>
      <c r="D27" s="58">
        <v>485971</v>
      </c>
      <c r="E27" s="58">
        <v>0</v>
      </c>
      <c r="F27" s="58">
        <v>0</v>
      </c>
      <c r="G27" s="58">
        <v>0</v>
      </c>
      <c r="H27" s="59">
        <f>SUM(D27:G27)</f>
        <v>485971</v>
      </c>
    </row>
    <row r="28" spans="1:8" s="41" customFormat="1" ht="30" customHeight="1" x14ac:dyDescent="0.3">
      <c r="A28" s="112"/>
      <c r="B28" s="115"/>
      <c r="C28" s="49" t="s">
        <v>82</v>
      </c>
      <c r="D28" s="55"/>
      <c r="E28" s="58">
        <v>0</v>
      </c>
      <c r="F28" s="58">
        <v>0</v>
      </c>
      <c r="G28" s="58">
        <v>0</v>
      </c>
      <c r="H28" s="59">
        <f>SUM(E28:G28)</f>
        <v>0</v>
      </c>
    </row>
    <row r="29" spans="1:8" s="41" customFormat="1" ht="35.25" customHeight="1" x14ac:dyDescent="0.3">
      <c r="A29" s="108" t="s">
        <v>67</v>
      </c>
      <c r="B29" s="109"/>
      <c r="C29" s="104" t="s">
        <v>83</v>
      </c>
      <c r="D29" s="104"/>
      <c r="E29" s="104"/>
      <c r="F29" s="104"/>
      <c r="G29" s="104"/>
      <c r="H29" s="105"/>
    </row>
    <row r="30" spans="1:8" s="41" customFormat="1" ht="35.25" customHeight="1" x14ac:dyDescent="0.3">
      <c r="A30" s="108" t="s">
        <v>68</v>
      </c>
      <c r="B30" s="109"/>
      <c r="C30" s="104" t="s">
        <v>99</v>
      </c>
      <c r="D30" s="104"/>
      <c r="E30" s="104"/>
      <c r="F30" s="104"/>
      <c r="G30" s="104"/>
      <c r="H30" s="105"/>
    </row>
    <row r="31" spans="1:8" s="41" customFormat="1" ht="35.25" customHeight="1" x14ac:dyDescent="0.3">
      <c r="A31" s="108" t="s">
        <v>69</v>
      </c>
      <c r="B31" s="109"/>
      <c r="C31" s="104" t="s">
        <v>98</v>
      </c>
      <c r="D31" s="106"/>
      <c r="E31" s="106"/>
      <c r="F31" s="106"/>
      <c r="G31" s="106"/>
      <c r="H31" s="107"/>
    </row>
    <row r="32" spans="1:8" s="41" customFormat="1" ht="43.5" customHeight="1" thickBot="1" x14ac:dyDescent="0.35">
      <c r="A32" s="108" t="s">
        <v>127</v>
      </c>
      <c r="B32" s="109"/>
      <c r="C32" s="104" t="s">
        <v>129</v>
      </c>
      <c r="D32" s="106"/>
      <c r="E32" s="106"/>
      <c r="F32" s="106"/>
      <c r="G32" s="106"/>
      <c r="H32" s="107"/>
    </row>
    <row r="33" spans="1:8" ht="58.5" customHeight="1" x14ac:dyDescent="0.3">
      <c r="A33" s="116" t="s">
        <v>131</v>
      </c>
      <c r="B33" s="117"/>
      <c r="C33" s="117"/>
      <c r="D33" s="117"/>
      <c r="E33" s="117"/>
      <c r="F33" s="117"/>
      <c r="G33" s="117"/>
      <c r="H33" s="117"/>
    </row>
  </sheetData>
  <mergeCells count="33">
    <mergeCell ref="A33:H33"/>
    <mergeCell ref="A30:B30"/>
    <mergeCell ref="A31:B31"/>
    <mergeCell ref="A32:B32"/>
    <mergeCell ref="A3:B3"/>
    <mergeCell ref="A4:B6"/>
    <mergeCell ref="A8:B8"/>
    <mergeCell ref="A10:B20"/>
    <mergeCell ref="C8:H8"/>
    <mergeCell ref="C9:H9"/>
    <mergeCell ref="H11:H19"/>
    <mergeCell ref="C20:D20"/>
    <mergeCell ref="B24:B25"/>
    <mergeCell ref="B26:B28"/>
    <mergeCell ref="C11:C15"/>
    <mergeCell ref="C16:C19"/>
    <mergeCell ref="A9:B9"/>
    <mergeCell ref="C29:H29"/>
    <mergeCell ref="C30:H30"/>
    <mergeCell ref="C31:H31"/>
    <mergeCell ref="C32:H32"/>
    <mergeCell ref="A29:B29"/>
    <mergeCell ref="A21:A28"/>
    <mergeCell ref="B21:B23"/>
    <mergeCell ref="A1:H1"/>
    <mergeCell ref="C3:E3"/>
    <mergeCell ref="D4:E4"/>
    <mergeCell ref="D5:E5"/>
    <mergeCell ref="D6:E6"/>
    <mergeCell ref="G3:H3"/>
    <mergeCell ref="G4:H4"/>
    <mergeCell ref="G5:H5"/>
    <mergeCell ref="G6:H6"/>
  </mergeCells>
  <phoneticPr fontId="1" type="noConversion"/>
  <printOptions horizontalCentered="1"/>
  <pageMargins left="0.23622047244094491" right="0.23622047244094491" top="0.74803149606299213" bottom="0.59055118110236227" header="0.31496062992125984" footer="0.31496062992125984"/>
  <pageSetup paperSize="9" scale="7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workbookViewId="0">
      <selection activeCell="F16" sqref="F16"/>
    </sheetView>
  </sheetViews>
  <sheetFormatPr defaultRowHeight="16.5" x14ac:dyDescent="0.3"/>
  <cols>
    <col min="1" max="1" width="11.375" customWidth="1"/>
    <col min="2" max="2" width="11.625" customWidth="1"/>
    <col min="3" max="3" width="5.625" style="4" customWidth="1"/>
    <col min="4" max="4" width="31.5" style="5" customWidth="1"/>
    <col min="5" max="5" width="12.5" style="3" customWidth="1"/>
    <col min="6" max="6" width="12.5" style="28" customWidth="1"/>
  </cols>
  <sheetData>
    <row r="1" spans="1:6" ht="38.25" x14ac:dyDescent="0.3">
      <c r="A1" s="142" t="s">
        <v>36</v>
      </c>
      <c r="B1" s="142"/>
      <c r="C1" s="142"/>
      <c r="D1" s="142"/>
      <c r="E1" s="142"/>
      <c r="F1" s="142"/>
    </row>
    <row r="2" spans="1:6" ht="17.25" thickBot="1" x14ac:dyDescent="0.35"/>
    <row r="3" spans="1:6" ht="20.100000000000001" customHeight="1" x14ac:dyDescent="0.3">
      <c r="A3" s="65" t="s">
        <v>89</v>
      </c>
      <c r="B3" s="149" t="str">
        <f>'평가표(세부)'!B3:D3</f>
        <v>○○군</v>
      </c>
      <c r="C3" s="149"/>
      <c r="D3" s="149"/>
      <c r="E3" s="149"/>
      <c r="F3" s="150"/>
    </row>
    <row r="4" spans="1:6" ht="20.100000000000001" customHeight="1" x14ac:dyDescent="0.3">
      <c r="A4" s="66" t="s">
        <v>90</v>
      </c>
      <c r="B4" s="151" t="str">
        <f>'평가표(세부)'!B4</f>
        <v>□□도</v>
      </c>
      <c r="C4" s="151"/>
      <c r="D4" s="151"/>
      <c r="E4" s="151"/>
      <c r="F4" s="152"/>
    </row>
    <row r="5" spans="1:6" ht="20.100000000000001" customHeight="1" x14ac:dyDescent="0.3">
      <c r="A5" s="66" t="s">
        <v>91</v>
      </c>
      <c r="B5" s="151" t="str">
        <f>'평가표(세부)'!B5:D5</f>
        <v>□□도 발전소</v>
      </c>
      <c r="C5" s="151"/>
      <c r="D5" s="151"/>
      <c r="E5" s="151"/>
      <c r="F5" s="152"/>
    </row>
    <row r="6" spans="1:6" ht="20.100000000000001" customHeight="1" x14ac:dyDescent="0.3">
      <c r="A6" s="62" t="s">
        <v>92</v>
      </c>
      <c r="B6" s="63"/>
      <c r="C6" s="63"/>
      <c r="D6" s="63"/>
      <c r="E6" s="63"/>
      <c r="F6" s="78"/>
    </row>
    <row r="7" spans="1:6" ht="20.100000000000001" customHeight="1" thickBot="1" x14ac:dyDescent="0.35">
      <c r="A7" s="64"/>
      <c r="B7" s="82" t="str">
        <f>'평가표(세부)'!B7:D7</f>
        <v>주소 : ○○남도 ◇◇군 □□도 △△리
 (토지대장, 토지등기부등본, 토지이용계획확인원 제출)</v>
      </c>
      <c r="C7" s="80"/>
      <c r="D7" s="80"/>
      <c r="E7" s="80"/>
      <c r="F7" s="81"/>
    </row>
    <row r="8" spans="1:6" ht="17.25" thickBot="1" x14ac:dyDescent="0.35">
      <c r="A8" s="14"/>
      <c r="B8" s="14"/>
      <c r="C8" s="14"/>
      <c r="D8" s="15"/>
      <c r="E8" s="16"/>
      <c r="F8" s="29"/>
    </row>
    <row r="9" spans="1:6" ht="36" customHeight="1" x14ac:dyDescent="0.3">
      <c r="A9" s="143" t="s">
        <v>31</v>
      </c>
      <c r="B9" s="144"/>
      <c r="C9" s="144" t="s">
        <v>30</v>
      </c>
      <c r="D9" s="144"/>
      <c r="E9" s="18" t="s">
        <v>1</v>
      </c>
      <c r="F9" s="79" t="s">
        <v>2</v>
      </c>
    </row>
    <row r="10" spans="1:6" ht="36" customHeight="1" x14ac:dyDescent="0.3">
      <c r="A10" s="158" t="s">
        <v>29</v>
      </c>
      <c r="B10" s="157" t="s">
        <v>24</v>
      </c>
      <c r="C10" s="35">
        <v>1</v>
      </c>
      <c r="D10" s="36" t="s">
        <v>0</v>
      </c>
      <c r="E10" s="37">
        <v>20</v>
      </c>
      <c r="F10" s="90">
        <f>'평가표(세부)'!H10:H16</f>
        <v>13.757420688848736</v>
      </c>
    </row>
    <row r="11" spans="1:6" ht="36" customHeight="1" x14ac:dyDescent="0.3">
      <c r="A11" s="154"/>
      <c r="B11" s="157"/>
      <c r="C11" s="77">
        <v>2</v>
      </c>
      <c r="D11" s="75" t="s">
        <v>3</v>
      </c>
      <c r="E11" s="76">
        <v>15</v>
      </c>
      <c r="F11" s="91">
        <f>'평가표(세부)'!H17</f>
        <v>5.2173913043478262</v>
      </c>
    </row>
    <row r="12" spans="1:6" ht="36" customHeight="1" x14ac:dyDescent="0.3">
      <c r="A12" s="154"/>
      <c r="B12" s="157"/>
      <c r="C12" s="35">
        <v>3</v>
      </c>
      <c r="D12" s="89" t="s">
        <v>4</v>
      </c>
      <c r="E12" s="88">
        <v>5</v>
      </c>
      <c r="F12" s="90">
        <f>'평가표(세부)'!H21</f>
        <v>1.4285714285714284</v>
      </c>
    </row>
    <row r="13" spans="1:6" ht="36" customHeight="1" x14ac:dyDescent="0.3">
      <c r="A13" s="154"/>
      <c r="B13" s="157"/>
      <c r="C13" s="35">
        <v>4</v>
      </c>
      <c r="D13" s="36" t="s">
        <v>6</v>
      </c>
      <c r="E13" s="37">
        <v>5</v>
      </c>
      <c r="F13" s="90">
        <f>'평가표(세부)'!H22</f>
        <v>1.9047619047619047</v>
      </c>
    </row>
    <row r="14" spans="1:6" ht="36" customHeight="1" x14ac:dyDescent="0.3">
      <c r="A14" s="154"/>
      <c r="B14" s="157"/>
      <c r="C14" s="35">
        <v>5</v>
      </c>
      <c r="D14" s="89" t="s">
        <v>7</v>
      </c>
      <c r="E14" s="88">
        <v>10</v>
      </c>
      <c r="F14" s="90">
        <f>'평가표(세부)'!H23</f>
        <v>5</v>
      </c>
    </row>
    <row r="15" spans="1:6" ht="36" customHeight="1" x14ac:dyDescent="0.3">
      <c r="A15" s="154"/>
      <c r="B15" s="157" t="s">
        <v>25</v>
      </c>
      <c r="C15" s="35">
        <v>6</v>
      </c>
      <c r="D15" s="36" t="s">
        <v>8</v>
      </c>
      <c r="E15" s="37">
        <v>5</v>
      </c>
      <c r="F15" s="90">
        <f>'평가표(세부)'!H24</f>
        <v>2.7777777777777777</v>
      </c>
    </row>
    <row r="16" spans="1:6" ht="36" customHeight="1" x14ac:dyDescent="0.3">
      <c r="A16" s="154"/>
      <c r="B16" s="156"/>
      <c r="C16" s="35">
        <v>7</v>
      </c>
      <c r="D16" s="36" t="s">
        <v>12</v>
      </c>
      <c r="E16" s="37">
        <v>5</v>
      </c>
      <c r="F16" s="90">
        <f>'평가표(세부)'!H32</f>
        <v>3.9</v>
      </c>
    </row>
    <row r="17" spans="1:6" ht="36" customHeight="1" x14ac:dyDescent="0.3">
      <c r="A17" s="154"/>
      <c r="B17" s="156"/>
      <c r="C17" s="35">
        <v>8</v>
      </c>
      <c r="D17" s="36" t="s">
        <v>16</v>
      </c>
      <c r="E17" s="37">
        <v>5</v>
      </c>
      <c r="F17" s="90">
        <f>'평가표(세부)'!H37</f>
        <v>4.4365984851695286</v>
      </c>
    </row>
    <row r="18" spans="1:6" s="27" customFormat="1" ht="36" customHeight="1" thickBot="1" x14ac:dyDescent="0.35">
      <c r="A18" s="145" t="s">
        <v>33</v>
      </c>
      <c r="B18" s="146"/>
      <c r="C18" s="146"/>
      <c r="D18" s="146"/>
      <c r="E18" s="25">
        <v>70</v>
      </c>
      <c r="F18" s="92">
        <f>SUM(F10:F17)</f>
        <v>38.422521589477199</v>
      </c>
    </row>
    <row r="19" spans="1:6" ht="36" customHeight="1" x14ac:dyDescent="0.3">
      <c r="A19" s="153" t="s">
        <v>28</v>
      </c>
      <c r="B19" s="155" t="s">
        <v>26</v>
      </c>
      <c r="C19" s="34">
        <v>9</v>
      </c>
      <c r="D19" s="73" t="s">
        <v>17</v>
      </c>
      <c r="E19" s="33">
        <v>5</v>
      </c>
      <c r="F19" s="93">
        <v>5</v>
      </c>
    </row>
    <row r="20" spans="1:6" ht="36" customHeight="1" x14ac:dyDescent="0.3">
      <c r="A20" s="154"/>
      <c r="B20" s="156"/>
      <c r="C20" s="35">
        <v>10</v>
      </c>
      <c r="D20" s="74" t="s">
        <v>19</v>
      </c>
      <c r="E20" s="37">
        <v>5</v>
      </c>
      <c r="F20" s="90">
        <v>5</v>
      </c>
    </row>
    <row r="21" spans="1:6" ht="36" customHeight="1" x14ac:dyDescent="0.3">
      <c r="A21" s="154"/>
      <c r="B21" s="157" t="s">
        <v>27</v>
      </c>
      <c r="C21" s="35">
        <v>11</v>
      </c>
      <c r="D21" s="74" t="s">
        <v>20</v>
      </c>
      <c r="E21" s="37">
        <v>5</v>
      </c>
      <c r="F21" s="90">
        <v>5</v>
      </c>
    </row>
    <row r="22" spans="1:6" ht="36" customHeight="1" x14ac:dyDescent="0.3">
      <c r="A22" s="154"/>
      <c r="B22" s="156"/>
      <c r="C22" s="35">
        <v>12</v>
      </c>
      <c r="D22" s="74" t="s">
        <v>128</v>
      </c>
      <c r="E22" s="37">
        <v>15</v>
      </c>
      <c r="F22" s="90">
        <v>15</v>
      </c>
    </row>
    <row r="23" spans="1:6" s="27" customFormat="1" ht="36" customHeight="1" thickBot="1" x14ac:dyDescent="0.35">
      <c r="A23" s="145" t="s">
        <v>34</v>
      </c>
      <c r="B23" s="146"/>
      <c r="C23" s="146"/>
      <c r="D23" s="146"/>
      <c r="E23" s="25">
        <f>SUM(E19:E22)</f>
        <v>30</v>
      </c>
      <c r="F23" s="92">
        <f t="shared" ref="F23" si="0">SUM(E23)</f>
        <v>30</v>
      </c>
    </row>
    <row r="24" spans="1:6" ht="36" customHeight="1" thickBot="1" x14ac:dyDescent="0.35">
      <c r="A24" s="147" t="s">
        <v>32</v>
      </c>
      <c r="B24" s="148"/>
      <c r="C24" s="148"/>
      <c r="D24" s="148"/>
      <c r="E24" s="23">
        <f>E18+E23</f>
        <v>100</v>
      </c>
      <c r="F24" s="94">
        <f>F18+F23</f>
        <v>68.422521589477199</v>
      </c>
    </row>
  </sheetData>
  <mergeCells count="15">
    <mergeCell ref="A1:F1"/>
    <mergeCell ref="A9:B9"/>
    <mergeCell ref="C9:D9"/>
    <mergeCell ref="A23:D23"/>
    <mergeCell ref="A24:D24"/>
    <mergeCell ref="B3:F3"/>
    <mergeCell ref="B4:F4"/>
    <mergeCell ref="B5:F5"/>
    <mergeCell ref="A19:A22"/>
    <mergeCell ref="B19:B20"/>
    <mergeCell ref="B21:B22"/>
    <mergeCell ref="A18:D18"/>
    <mergeCell ref="A10:A17"/>
    <mergeCell ref="B10:B14"/>
    <mergeCell ref="B15:B17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topLeftCell="A16" workbookViewId="0">
      <selection activeCell="I10" sqref="I10:I16"/>
    </sheetView>
  </sheetViews>
  <sheetFormatPr defaultRowHeight="16.5" x14ac:dyDescent="0.3"/>
  <cols>
    <col min="3" max="3" width="5.625" style="4" customWidth="1"/>
    <col min="4" max="4" width="29.5" style="5" customWidth="1"/>
    <col min="5" max="5" width="37.25" style="2" customWidth="1"/>
    <col min="6" max="6" width="14" style="1" customWidth="1"/>
    <col min="7" max="7" width="12.5" style="3" customWidth="1"/>
    <col min="8" max="8" width="12.5" style="28" customWidth="1"/>
    <col min="9" max="9" width="76.25" style="6" customWidth="1"/>
  </cols>
  <sheetData>
    <row r="1" spans="1:9" ht="38.25" x14ac:dyDescent="0.3">
      <c r="A1" s="142" t="s">
        <v>97</v>
      </c>
      <c r="B1" s="142"/>
      <c r="C1" s="142"/>
      <c r="D1" s="142"/>
      <c r="E1" s="142"/>
      <c r="F1" s="142"/>
      <c r="G1" s="142"/>
      <c r="H1" s="142"/>
      <c r="I1" s="142"/>
    </row>
    <row r="2" spans="1:9" ht="17.25" thickBot="1" x14ac:dyDescent="0.35"/>
    <row r="3" spans="1:9" ht="16.5" customHeight="1" x14ac:dyDescent="0.3">
      <c r="A3" s="65" t="s">
        <v>89</v>
      </c>
      <c r="B3" s="149" t="str">
        <f>신청서!C3</f>
        <v>○○군</v>
      </c>
      <c r="C3" s="149"/>
      <c r="D3" s="160"/>
      <c r="E3" s="21" t="s">
        <v>100</v>
      </c>
      <c r="F3" s="70">
        <f>신청서!H27</f>
        <v>485971</v>
      </c>
      <c r="G3" s="172" t="s">
        <v>96</v>
      </c>
      <c r="H3" s="173"/>
      <c r="I3" s="174"/>
    </row>
    <row r="4" spans="1:9" x14ac:dyDescent="0.3">
      <c r="A4" s="66" t="s">
        <v>90</v>
      </c>
      <c r="B4" s="67" t="str">
        <f>신청서!G3</f>
        <v>□□도</v>
      </c>
      <c r="C4" s="67"/>
      <c r="D4" s="68"/>
      <c r="E4" s="60" t="s">
        <v>101</v>
      </c>
      <c r="F4" s="71">
        <f>F3*(1+0.016)^10/8760/0.15</f>
        <v>433.46303556501653</v>
      </c>
      <c r="G4" s="175"/>
      <c r="H4" s="176"/>
      <c r="I4" s="177"/>
    </row>
    <row r="5" spans="1:9" x14ac:dyDescent="0.3">
      <c r="A5" s="66" t="s">
        <v>91</v>
      </c>
      <c r="B5" s="151" t="str">
        <f>신청서!C8</f>
        <v>□□도 발전소</v>
      </c>
      <c r="C5" s="151"/>
      <c r="D5" s="162"/>
      <c r="E5" s="60" t="s">
        <v>102</v>
      </c>
      <c r="F5" s="71">
        <f>F3*(1+0.016)^10/8760/0.1</f>
        <v>650.19455334752479</v>
      </c>
      <c r="G5" s="175"/>
      <c r="H5" s="176"/>
      <c r="I5" s="177"/>
    </row>
    <row r="6" spans="1:9" x14ac:dyDescent="0.3">
      <c r="A6" s="62" t="s">
        <v>92</v>
      </c>
      <c r="B6" s="15"/>
      <c r="C6" s="15"/>
      <c r="D6" s="69"/>
      <c r="E6" s="60" t="s">
        <v>110</v>
      </c>
      <c r="F6" s="71">
        <f>F4*10</f>
        <v>4334.6303556501653</v>
      </c>
      <c r="G6" s="175"/>
      <c r="H6" s="176"/>
      <c r="I6" s="177"/>
    </row>
    <row r="7" spans="1:9" ht="17.25" thickBot="1" x14ac:dyDescent="0.35">
      <c r="A7" s="64"/>
      <c r="B7" s="163" t="str">
        <f>신청서!C9</f>
        <v>주소 : ○○남도 ◇◇군 □□도 △△리
 (토지대장, 토지등기부등본, 토지이용계획확인원 제출)</v>
      </c>
      <c r="C7" s="163"/>
      <c r="D7" s="164"/>
      <c r="E7" s="61" t="s">
        <v>111</v>
      </c>
      <c r="F7" s="72">
        <f>F5*3</f>
        <v>1950.5836600425744</v>
      </c>
      <c r="G7" s="178"/>
      <c r="H7" s="179"/>
      <c r="I7" s="180"/>
    </row>
    <row r="8" spans="1:9" ht="17.25" thickBot="1" x14ac:dyDescent="0.35">
      <c r="A8" s="14"/>
      <c r="B8" s="14"/>
      <c r="C8" s="14"/>
      <c r="D8" s="15"/>
      <c r="E8" s="15"/>
      <c r="F8" s="13"/>
      <c r="G8" s="16"/>
      <c r="H8" s="29"/>
      <c r="I8" s="17"/>
    </row>
    <row r="9" spans="1:9" ht="20.25" customHeight="1" x14ac:dyDescent="0.3">
      <c r="A9" s="143" t="s">
        <v>31</v>
      </c>
      <c r="B9" s="144"/>
      <c r="C9" s="144" t="s">
        <v>30</v>
      </c>
      <c r="D9" s="144"/>
      <c r="E9" s="144" t="s">
        <v>35</v>
      </c>
      <c r="F9" s="144"/>
      <c r="G9" s="18" t="s">
        <v>1</v>
      </c>
      <c r="H9" s="30" t="s">
        <v>2</v>
      </c>
      <c r="I9" s="19" t="s">
        <v>5</v>
      </c>
    </row>
    <row r="10" spans="1:9" x14ac:dyDescent="0.3">
      <c r="A10" s="158" t="s">
        <v>29</v>
      </c>
      <c r="B10" s="157" t="s">
        <v>24</v>
      </c>
      <c r="C10" s="156">
        <v>1</v>
      </c>
      <c r="D10" s="165" t="s">
        <v>0</v>
      </c>
      <c r="E10" s="9" t="s">
        <v>134</v>
      </c>
      <c r="F10" s="8">
        <f>SUM(신청서!E11:E14)</f>
        <v>2000</v>
      </c>
      <c r="G10" s="181">
        <v>20</v>
      </c>
      <c r="H10" s="189">
        <f>MIN(G10*((F10+1.67*F11)/F6+0.22*F13/F7),20)</f>
        <v>13.757420688848736</v>
      </c>
      <c r="I10" s="182" t="s">
        <v>137</v>
      </c>
    </row>
    <row r="11" spans="1:9" x14ac:dyDescent="0.3">
      <c r="A11" s="158"/>
      <c r="B11" s="157"/>
      <c r="C11" s="156"/>
      <c r="D11" s="165"/>
      <c r="E11" s="9" t="s">
        <v>133</v>
      </c>
      <c r="F11" s="8">
        <f>신청서!E15</f>
        <v>500</v>
      </c>
      <c r="G11" s="181"/>
      <c r="H11" s="189"/>
      <c r="I11" s="182"/>
    </row>
    <row r="12" spans="1:9" x14ac:dyDescent="0.3">
      <c r="A12" s="158"/>
      <c r="B12" s="157"/>
      <c r="C12" s="156"/>
      <c r="D12" s="165"/>
      <c r="E12" s="32" t="s">
        <v>138</v>
      </c>
      <c r="F12" s="31">
        <f>F11*1.67</f>
        <v>835</v>
      </c>
      <c r="G12" s="181"/>
      <c r="H12" s="189"/>
      <c r="I12" s="182"/>
    </row>
    <row r="13" spans="1:9" x14ac:dyDescent="0.3">
      <c r="A13" s="158"/>
      <c r="B13" s="157"/>
      <c r="C13" s="156"/>
      <c r="D13" s="165"/>
      <c r="E13" s="9" t="s">
        <v>112</v>
      </c>
      <c r="F13" s="8">
        <f>SUM(신청서!E16:E19)</f>
        <v>300</v>
      </c>
      <c r="G13" s="181"/>
      <c r="H13" s="189"/>
      <c r="I13" s="182"/>
    </row>
    <row r="14" spans="1:9" x14ac:dyDescent="0.3">
      <c r="A14" s="158"/>
      <c r="B14" s="157"/>
      <c r="C14" s="156"/>
      <c r="D14" s="165"/>
      <c r="E14" s="32" t="s">
        <v>135</v>
      </c>
      <c r="F14" s="31">
        <f>F10/10</f>
        <v>200</v>
      </c>
      <c r="G14" s="181"/>
      <c r="H14" s="189"/>
      <c r="I14" s="182"/>
    </row>
    <row r="15" spans="1:9" x14ac:dyDescent="0.3">
      <c r="A15" s="158"/>
      <c r="B15" s="157"/>
      <c r="C15" s="156"/>
      <c r="D15" s="165"/>
      <c r="E15" s="32" t="s">
        <v>136</v>
      </c>
      <c r="F15" s="31">
        <f>F11/6</f>
        <v>83.333333333333329</v>
      </c>
      <c r="G15" s="181"/>
      <c r="H15" s="189"/>
      <c r="I15" s="182"/>
    </row>
    <row r="16" spans="1:9" x14ac:dyDescent="0.3">
      <c r="A16" s="154"/>
      <c r="B16" s="157"/>
      <c r="C16" s="156"/>
      <c r="D16" s="165"/>
      <c r="E16" s="32" t="s">
        <v>103</v>
      </c>
      <c r="F16" s="31">
        <f>F13/3</f>
        <v>100</v>
      </c>
      <c r="G16" s="181"/>
      <c r="H16" s="189"/>
      <c r="I16" s="182"/>
    </row>
    <row r="17" spans="1:9" x14ac:dyDescent="0.3">
      <c r="A17" s="154"/>
      <c r="B17" s="157"/>
      <c r="C17" s="169">
        <v>2</v>
      </c>
      <c r="D17" s="166" t="s">
        <v>3</v>
      </c>
      <c r="E17" s="56" t="s">
        <v>113</v>
      </c>
      <c r="F17" s="57">
        <f>신청서!F11+신청서!E16</f>
        <v>800</v>
      </c>
      <c r="G17" s="186">
        <v>15</v>
      </c>
      <c r="H17" s="190">
        <f>MIN((F17/(F10+F13)*1+F18/(F10+F13)*0.8+F19/(F10+F13)*0.4+F20/(F10+F13)*0.2)*G17,15)</f>
        <v>5.2173913043478262</v>
      </c>
      <c r="I17" s="183" t="s">
        <v>23</v>
      </c>
    </row>
    <row r="18" spans="1:9" x14ac:dyDescent="0.3">
      <c r="A18" s="154"/>
      <c r="B18" s="157"/>
      <c r="C18" s="170"/>
      <c r="D18" s="167"/>
      <c r="E18" s="56" t="s">
        <v>114</v>
      </c>
      <c r="F18" s="57">
        <f>신청서!E12+신청서!E17</f>
        <v>0</v>
      </c>
      <c r="G18" s="187"/>
      <c r="H18" s="191"/>
      <c r="I18" s="184"/>
    </row>
    <row r="19" spans="1:9" x14ac:dyDescent="0.3">
      <c r="A19" s="154"/>
      <c r="B19" s="157"/>
      <c r="C19" s="170"/>
      <c r="D19" s="167"/>
      <c r="E19" s="56" t="s">
        <v>115</v>
      </c>
      <c r="F19" s="57">
        <f>신청서!E13+신청서!E18</f>
        <v>0</v>
      </c>
      <c r="G19" s="187"/>
      <c r="H19" s="191"/>
      <c r="I19" s="184"/>
    </row>
    <row r="20" spans="1:9" x14ac:dyDescent="0.3">
      <c r="A20" s="154"/>
      <c r="B20" s="157"/>
      <c r="C20" s="171"/>
      <c r="D20" s="168"/>
      <c r="E20" s="56" t="s">
        <v>116</v>
      </c>
      <c r="F20" s="57">
        <f>신청서!E14+신청서!E19</f>
        <v>0</v>
      </c>
      <c r="G20" s="188"/>
      <c r="H20" s="192"/>
      <c r="I20" s="185"/>
    </row>
    <row r="21" spans="1:9" ht="33" x14ac:dyDescent="0.3">
      <c r="A21" s="154"/>
      <c r="B21" s="157"/>
      <c r="C21" s="7">
        <v>3</v>
      </c>
      <c r="D21" s="87" t="s">
        <v>4</v>
      </c>
      <c r="E21" s="9" t="s">
        <v>37</v>
      </c>
      <c r="F21" s="12">
        <f>신청서!F20/신청서!E20</f>
        <v>0.2857142857142857</v>
      </c>
      <c r="G21" s="11">
        <v>5</v>
      </c>
      <c r="H21" s="193">
        <f>MIN(G21*F21, 5)</f>
        <v>1.4285714285714284</v>
      </c>
      <c r="I21" s="83" t="s">
        <v>125</v>
      </c>
    </row>
    <row r="22" spans="1:9" ht="33" x14ac:dyDescent="0.3">
      <c r="A22" s="154"/>
      <c r="B22" s="157"/>
      <c r="C22" s="7">
        <v>4</v>
      </c>
      <c r="D22" s="10" t="s">
        <v>6</v>
      </c>
      <c r="E22" s="9" t="s">
        <v>117</v>
      </c>
      <c r="F22" s="8">
        <f>신청서!G20</f>
        <v>800</v>
      </c>
      <c r="G22" s="11">
        <v>5</v>
      </c>
      <c r="H22" s="193">
        <f>MIN(F22/(F10+F16)*G22, 5)</f>
        <v>1.9047619047619047</v>
      </c>
      <c r="I22" s="83" t="s">
        <v>124</v>
      </c>
    </row>
    <row r="23" spans="1:9" ht="33" x14ac:dyDescent="0.3">
      <c r="A23" s="154"/>
      <c r="B23" s="157"/>
      <c r="C23" s="7">
        <v>5</v>
      </c>
      <c r="D23" s="87" t="s">
        <v>7</v>
      </c>
      <c r="E23" s="9" t="s">
        <v>126</v>
      </c>
      <c r="F23" s="12">
        <f>신청서!H11/100</f>
        <v>0.5</v>
      </c>
      <c r="G23" s="11">
        <v>10</v>
      </c>
      <c r="H23" s="193">
        <f>MIN(G23*F23, 10)</f>
        <v>5</v>
      </c>
      <c r="I23" s="83" t="s">
        <v>123</v>
      </c>
    </row>
    <row r="24" spans="1:9" x14ac:dyDescent="0.3">
      <c r="A24" s="154"/>
      <c r="B24" s="157" t="s">
        <v>25</v>
      </c>
      <c r="C24" s="156">
        <v>6</v>
      </c>
      <c r="D24" s="165" t="s">
        <v>8</v>
      </c>
      <c r="E24" s="9" t="s">
        <v>104</v>
      </c>
      <c r="F24" s="8">
        <f>신청서!D22</f>
        <v>100</v>
      </c>
      <c r="G24" s="181">
        <v>5</v>
      </c>
      <c r="H24" s="189">
        <f>MIN(G24*(F24*F28+F25*F29+F26*F30+F27*F31)/((F24+F25+F26+F27)*15),5)</f>
        <v>2.7777777777777777</v>
      </c>
      <c r="I24" s="182" t="s">
        <v>122</v>
      </c>
    </row>
    <row r="25" spans="1:9" x14ac:dyDescent="0.3">
      <c r="A25" s="154"/>
      <c r="B25" s="156"/>
      <c r="C25" s="156"/>
      <c r="D25" s="165"/>
      <c r="E25" s="9" t="s">
        <v>105</v>
      </c>
      <c r="F25" s="8">
        <f>신청서!E22</f>
        <v>100</v>
      </c>
      <c r="G25" s="181"/>
      <c r="H25" s="189"/>
      <c r="I25" s="182"/>
    </row>
    <row r="26" spans="1:9" x14ac:dyDescent="0.3">
      <c r="A26" s="154"/>
      <c r="B26" s="156"/>
      <c r="C26" s="156"/>
      <c r="D26" s="165"/>
      <c r="E26" s="9" t="s">
        <v>106</v>
      </c>
      <c r="F26" s="8">
        <f>신청서!F22</f>
        <v>50</v>
      </c>
      <c r="G26" s="181"/>
      <c r="H26" s="189"/>
      <c r="I26" s="182"/>
    </row>
    <row r="27" spans="1:9" x14ac:dyDescent="0.3">
      <c r="A27" s="154"/>
      <c r="B27" s="156"/>
      <c r="C27" s="156"/>
      <c r="D27" s="165"/>
      <c r="E27" s="9" t="s">
        <v>107</v>
      </c>
      <c r="F27" s="8">
        <f>신청서!G22</f>
        <v>50</v>
      </c>
      <c r="G27" s="181"/>
      <c r="H27" s="189"/>
      <c r="I27" s="182"/>
    </row>
    <row r="28" spans="1:9" x14ac:dyDescent="0.3">
      <c r="A28" s="154"/>
      <c r="B28" s="156"/>
      <c r="C28" s="156"/>
      <c r="D28" s="165"/>
      <c r="E28" s="9" t="s">
        <v>9</v>
      </c>
      <c r="F28" s="8">
        <f>신청서!D23</f>
        <v>10</v>
      </c>
      <c r="G28" s="181"/>
      <c r="H28" s="189"/>
      <c r="I28" s="182"/>
    </row>
    <row r="29" spans="1:9" x14ac:dyDescent="0.3">
      <c r="A29" s="154"/>
      <c r="B29" s="156"/>
      <c r="C29" s="156"/>
      <c r="D29" s="165"/>
      <c r="E29" s="9" t="s">
        <v>10</v>
      </c>
      <c r="F29" s="8">
        <f>신청서!E23</f>
        <v>10</v>
      </c>
      <c r="G29" s="181"/>
      <c r="H29" s="189"/>
      <c r="I29" s="182"/>
    </row>
    <row r="30" spans="1:9" x14ac:dyDescent="0.3">
      <c r="A30" s="154"/>
      <c r="B30" s="156"/>
      <c r="C30" s="156"/>
      <c r="D30" s="165"/>
      <c r="E30" s="9" t="s">
        <v>11</v>
      </c>
      <c r="F30" s="8">
        <f>신청서!F23</f>
        <v>5</v>
      </c>
      <c r="G30" s="181"/>
      <c r="H30" s="189"/>
      <c r="I30" s="182"/>
    </row>
    <row r="31" spans="1:9" x14ac:dyDescent="0.3">
      <c r="A31" s="154"/>
      <c r="B31" s="156"/>
      <c r="C31" s="156"/>
      <c r="D31" s="165"/>
      <c r="E31" s="9" t="s">
        <v>86</v>
      </c>
      <c r="F31" s="8">
        <f>신청서!G23</f>
        <v>5</v>
      </c>
      <c r="G31" s="181"/>
      <c r="H31" s="189"/>
      <c r="I31" s="182"/>
    </row>
    <row r="32" spans="1:9" x14ac:dyDescent="0.3">
      <c r="A32" s="154"/>
      <c r="B32" s="156"/>
      <c r="C32" s="156">
        <v>7</v>
      </c>
      <c r="D32" s="165" t="s">
        <v>12</v>
      </c>
      <c r="E32" s="9" t="s">
        <v>13</v>
      </c>
      <c r="F32" s="8">
        <f>신청서!C25</f>
        <v>25</v>
      </c>
      <c r="G32" s="181">
        <v>5</v>
      </c>
      <c r="H32" s="189">
        <f>MIN(G32*(100-AVERAGE(F32:F36))/100, 5)</f>
        <v>3.9</v>
      </c>
      <c r="I32" s="182" t="s">
        <v>121</v>
      </c>
    </row>
    <row r="33" spans="1:9" x14ac:dyDescent="0.3">
      <c r="A33" s="154"/>
      <c r="B33" s="156"/>
      <c r="C33" s="156"/>
      <c r="D33" s="165"/>
      <c r="E33" s="9" t="s">
        <v>14</v>
      </c>
      <c r="F33" s="8">
        <f>신청서!D25</f>
        <v>25</v>
      </c>
      <c r="G33" s="181"/>
      <c r="H33" s="189"/>
      <c r="I33" s="182"/>
    </row>
    <row r="34" spans="1:9" x14ac:dyDescent="0.3">
      <c r="A34" s="154"/>
      <c r="B34" s="156"/>
      <c r="C34" s="156"/>
      <c r="D34" s="165"/>
      <c r="E34" s="9" t="s">
        <v>15</v>
      </c>
      <c r="F34" s="8">
        <f>신청서!E25</f>
        <v>20</v>
      </c>
      <c r="G34" s="181"/>
      <c r="H34" s="189"/>
      <c r="I34" s="182"/>
    </row>
    <row r="35" spans="1:9" x14ac:dyDescent="0.3">
      <c r="A35" s="154"/>
      <c r="B35" s="156"/>
      <c r="C35" s="156"/>
      <c r="D35" s="165"/>
      <c r="E35" s="9" t="s">
        <v>87</v>
      </c>
      <c r="F35" s="8">
        <f>신청서!F25</f>
        <v>20</v>
      </c>
      <c r="G35" s="181"/>
      <c r="H35" s="189"/>
      <c r="I35" s="182"/>
    </row>
    <row r="36" spans="1:9" x14ac:dyDescent="0.3">
      <c r="A36" s="154"/>
      <c r="B36" s="156"/>
      <c r="C36" s="156"/>
      <c r="D36" s="165"/>
      <c r="E36" s="9" t="s">
        <v>88</v>
      </c>
      <c r="F36" s="8">
        <f>신청서!G25</f>
        <v>20</v>
      </c>
      <c r="G36" s="181"/>
      <c r="H36" s="189"/>
      <c r="I36" s="182"/>
    </row>
    <row r="37" spans="1:9" ht="24.95" customHeight="1" x14ac:dyDescent="0.3">
      <c r="A37" s="154"/>
      <c r="B37" s="156"/>
      <c r="C37" s="156">
        <v>8</v>
      </c>
      <c r="D37" s="165" t="s">
        <v>16</v>
      </c>
      <c r="E37" s="32" t="s">
        <v>108</v>
      </c>
      <c r="F37" s="31">
        <f>(F14+F15)*8760*0.15*(1.016)^10</f>
        <v>436345.11239782686</v>
      </c>
      <c r="G37" s="181">
        <v>5</v>
      </c>
      <c r="H37" s="189">
        <f>IF(G37*(F37+F38)*0.8/F3&gt;5,5,G37*(F37+F38)*0.8/F3)</f>
        <v>4.4365984851695286</v>
      </c>
      <c r="I37" s="182" t="s">
        <v>120</v>
      </c>
    </row>
    <row r="38" spans="1:9" ht="24.95" customHeight="1" x14ac:dyDescent="0.3">
      <c r="A38" s="154"/>
      <c r="B38" s="156"/>
      <c r="C38" s="156"/>
      <c r="D38" s="165"/>
      <c r="E38" s="32" t="s">
        <v>109</v>
      </c>
      <c r="F38" s="31">
        <f>F16*8760*0.1*(1.016)^10</f>
        <v>102669.43821125338</v>
      </c>
      <c r="G38" s="181"/>
      <c r="H38" s="189"/>
      <c r="I38" s="182"/>
    </row>
    <row r="39" spans="1:9" s="27" customFormat="1" ht="22.5" customHeight="1" thickBot="1" x14ac:dyDescent="0.35">
      <c r="A39" s="145" t="s">
        <v>33</v>
      </c>
      <c r="B39" s="146"/>
      <c r="C39" s="146"/>
      <c r="D39" s="146"/>
      <c r="E39" s="146"/>
      <c r="F39" s="146"/>
      <c r="G39" s="25">
        <f>SUM(G10:G38)</f>
        <v>70</v>
      </c>
      <c r="H39" s="194">
        <f>SUM(H10:H38)</f>
        <v>38.422521589477199</v>
      </c>
      <c r="I39" s="84"/>
    </row>
    <row r="40" spans="1:9" ht="22.5" customHeight="1" x14ac:dyDescent="0.3">
      <c r="A40" s="153" t="s">
        <v>28</v>
      </c>
      <c r="B40" s="155" t="s">
        <v>26</v>
      </c>
      <c r="C40" s="20">
        <v>9</v>
      </c>
      <c r="D40" s="159" t="s">
        <v>17</v>
      </c>
      <c r="E40" s="149"/>
      <c r="F40" s="160"/>
      <c r="G40" s="22">
        <v>5</v>
      </c>
      <c r="H40" s="195">
        <v>5</v>
      </c>
      <c r="I40" s="85" t="s">
        <v>18</v>
      </c>
    </row>
    <row r="41" spans="1:9" ht="33" x14ac:dyDescent="0.3">
      <c r="A41" s="154"/>
      <c r="B41" s="156"/>
      <c r="C41" s="7">
        <v>10</v>
      </c>
      <c r="D41" s="161" t="s">
        <v>19</v>
      </c>
      <c r="E41" s="151"/>
      <c r="F41" s="162"/>
      <c r="G41" s="11">
        <v>5</v>
      </c>
      <c r="H41" s="193">
        <v>5</v>
      </c>
      <c r="I41" s="83" t="s">
        <v>21</v>
      </c>
    </row>
    <row r="42" spans="1:9" ht="22.5" customHeight="1" x14ac:dyDescent="0.3">
      <c r="A42" s="154"/>
      <c r="B42" s="157" t="s">
        <v>27</v>
      </c>
      <c r="C42" s="7">
        <v>11</v>
      </c>
      <c r="D42" s="161" t="s">
        <v>20</v>
      </c>
      <c r="E42" s="151"/>
      <c r="F42" s="162"/>
      <c r="G42" s="11">
        <v>5</v>
      </c>
      <c r="H42" s="193">
        <v>5</v>
      </c>
      <c r="I42" s="83" t="s">
        <v>22</v>
      </c>
    </row>
    <row r="43" spans="1:9" ht="51.75" customHeight="1" x14ac:dyDescent="0.3">
      <c r="A43" s="154"/>
      <c r="B43" s="156"/>
      <c r="C43" s="7">
        <v>12</v>
      </c>
      <c r="D43" s="161" t="s">
        <v>128</v>
      </c>
      <c r="E43" s="151"/>
      <c r="F43" s="162"/>
      <c r="G43" s="11">
        <v>15</v>
      </c>
      <c r="H43" s="193">
        <v>15</v>
      </c>
      <c r="I43" s="83" t="s">
        <v>130</v>
      </c>
    </row>
    <row r="44" spans="1:9" s="27" customFormat="1" ht="22.5" customHeight="1" thickBot="1" x14ac:dyDescent="0.35">
      <c r="A44" s="145" t="s">
        <v>34</v>
      </c>
      <c r="B44" s="146"/>
      <c r="C44" s="146"/>
      <c r="D44" s="146"/>
      <c r="E44" s="146"/>
      <c r="F44" s="146"/>
      <c r="G44" s="25">
        <f>SUM(G40:G43)</f>
        <v>30</v>
      </c>
      <c r="H44" s="194">
        <f t="shared" ref="H44" si="0">SUM(G44)</f>
        <v>30</v>
      </c>
      <c r="I44" s="26"/>
    </row>
    <row r="45" spans="1:9" ht="22.5" customHeight="1" thickBot="1" x14ac:dyDescent="0.35">
      <c r="A45" s="147" t="s">
        <v>32</v>
      </c>
      <c r="B45" s="148"/>
      <c r="C45" s="148"/>
      <c r="D45" s="148"/>
      <c r="E45" s="148"/>
      <c r="F45" s="148"/>
      <c r="G45" s="23">
        <f>G39+G44</f>
        <v>100</v>
      </c>
      <c r="H45" s="196">
        <f>H39+H44</f>
        <v>68.422521589477199</v>
      </c>
      <c r="I45" s="24"/>
    </row>
  </sheetData>
  <mergeCells count="46">
    <mergeCell ref="G37:G38"/>
    <mergeCell ref="H37:H38"/>
    <mergeCell ref="I37:I38"/>
    <mergeCell ref="G10:G16"/>
    <mergeCell ref="H10:H16"/>
    <mergeCell ref="H32:H36"/>
    <mergeCell ref="G24:G31"/>
    <mergeCell ref="H24:H31"/>
    <mergeCell ref="I24:I31"/>
    <mergeCell ref="I10:I16"/>
    <mergeCell ref="I32:I36"/>
    <mergeCell ref="I17:I20"/>
    <mergeCell ref="G17:G20"/>
    <mergeCell ref="H17:H20"/>
    <mergeCell ref="G32:G36"/>
    <mergeCell ref="A1:I1"/>
    <mergeCell ref="G3:I7"/>
    <mergeCell ref="A44:F44"/>
    <mergeCell ref="A45:F45"/>
    <mergeCell ref="A40:A43"/>
    <mergeCell ref="A10:A38"/>
    <mergeCell ref="A9:B9"/>
    <mergeCell ref="C9:D9"/>
    <mergeCell ref="B10:B23"/>
    <mergeCell ref="B24:B38"/>
    <mergeCell ref="B40:B41"/>
    <mergeCell ref="B42:B43"/>
    <mergeCell ref="A39:F39"/>
    <mergeCell ref="D37:D38"/>
    <mergeCell ref="C37:C38"/>
    <mergeCell ref="D32:D36"/>
    <mergeCell ref="D40:F40"/>
    <mergeCell ref="D41:F41"/>
    <mergeCell ref="D42:F42"/>
    <mergeCell ref="D43:F43"/>
    <mergeCell ref="B3:D3"/>
    <mergeCell ref="B5:D5"/>
    <mergeCell ref="B7:D7"/>
    <mergeCell ref="C32:C36"/>
    <mergeCell ref="D10:D16"/>
    <mergeCell ref="E9:F9"/>
    <mergeCell ref="D24:D31"/>
    <mergeCell ref="C24:C31"/>
    <mergeCell ref="D17:D20"/>
    <mergeCell ref="C17:C20"/>
    <mergeCell ref="C10:C16"/>
  </mergeCells>
  <phoneticPr fontId="1" type="noConversion"/>
  <printOptions horizontalCentered="1"/>
  <pageMargins left="0.51181102362204722" right="0.51181102362204722" top="0.59055118110236227" bottom="0.39370078740157483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신청서</vt:lpstr>
      <vt:lpstr>평가표</vt:lpstr>
      <vt:lpstr>평가표(세부)</vt:lpstr>
      <vt:lpstr>신청서!Print_Area</vt:lpstr>
    </vt:vector>
  </TitlesOfParts>
  <Company>한국전력공사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 성욱</dc:creator>
  <cp:lastModifiedBy>KEPCO</cp:lastModifiedBy>
  <cp:lastPrinted>2021-02-19T07:16:24Z</cp:lastPrinted>
  <dcterms:created xsi:type="dcterms:W3CDTF">2021-02-03T01:21:04Z</dcterms:created>
  <dcterms:modified xsi:type="dcterms:W3CDTF">2021-05-10T04:52:25Z</dcterms:modified>
</cp:coreProperties>
</file>